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ROZPOČET/06_úprava září/"/>
    </mc:Choice>
  </mc:AlternateContent>
  <xr:revisionPtr revIDLastSave="292" documentId="8_{892F091C-BCDC-4C1E-BFDB-BBE5377C8343}" xr6:coauthVersionLast="47" xr6:coauthVersionMax="47" xr10:uidLastSave="{91F1C819-804D-48F8-BB97-965354967697}"/>
  <bookViews>
    <workbookView xWindow="-120" yWindow="-120" windowWidth="29040" windowHeight="15840" xr2:uid="{0F2E6320-EF25-4C8B-AA65-B5B45FD08C9E}"/>
  </bookViews>
  <sheets>
    <sheet name="ÚPRAVA" sheetId="11" r:id="rId1"/>
    <sheet name="OON" sheetId="10" r:id="rId2"/>
    <sheet name="komentář" sheetId="12" r:id="rId3"/>
  </sheets>
  <definedNames>
    <definedName name="_xlnm._FilterDatabase" localSheetId="1" hidden="1">OON!$A$6:$CL$281</definedName>
    <definedName name="_xlnm._FilterDatabase" localSheetId="0" hidden="1">ÚPRAVA!$A$6:$BD$279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104" i="10" l="1"/>
  <c r="CB105" i="10"/>
  <c r="CB106" i="10"/>
  <c r="CB103" i="10"/>
  <c r="CB139" i="10" l="1"/>
  <c r="CB138" i="10"/>
  <c r="CE281" i="10" l="1"/>
  <c r="CE280" i="10"/>
  <c r="CA280" i="10"/>
  <c r="CF118" i="10" l="1"/>
  <c r="CF141" i="10"/>
  <c r="CF168" i="10"/>
  <c r="Z277" i="11"/>
  <c r="Z276" i="11"/>
  <c r="Z275" i="11"/>
  <c r="Z273" i="11"/>
  <c r="Z272" i="11"/>
  <c r="Z271" i="11"/>
  <c r="Z269" i="11"/>
  <c r="Z268" i="11"/>
  <c r="Z266" i="11"/>
  <c r="Z265" i="11"/>
  <c r="Z263" i="11"/>
  <c r="Z262" i="11"/>
  <c r="Z260" i="11"/>
  <c r="Z259" i="11"/>
  <c r="Z258" i="11"/>
  <c r="Z256" i="11"/>
  <c r="Z255" i="11"/>
  <c r="Z253" i="11"/>
  <c r="Z252" i="11"/>
  <c r="Z251" i="11"/>
  <c r="Z249" i="11"/>
  <c r="Z248" i="11"/>
  <c r="Z247" i="11"/>
  <c r="Z245" i="11"/>
  <c r="Z244" i="11"/>
  <c r="Z243" i="11"/>
  <c r="Z241" i="11"/>
  <c r="Z240" i="11"/>
  <c r="Z239" i="11"/>
  <c r="Z237" i="11"/>
  <c r="Z236" i="11"/>
  <c r="Z235" i="11"/>
  <c r="Z233" i="11"/>
  <c r="Z232" i="11"/>
  <c r="Z231" i="11"/>
  <c r="Z230" i="11"/>
  <c r="Z229" i="11"/>
  <c r="Z228" i="11"/>
  <c r="Z226" i="11"/>
  <c r="Z225" i="11"/>
  <c r="Z224" i="11"/>
  <c r="Z223" i="11"/>
  <c r="Z222" i="11"/>
  <c r="Z221" i="11"/>
  <c r="Z220" i="11"/>
  <c r="Z218" i="11"/>
  <c r="Z217" i="11"/>
  <c r="Z216" i="11"/>
  <c r="Z215" i="11"/>
  <c r="Z214" i="11"/>
  <c r="Z213" i="11"/>
  <c r="Z211" i="11"/>
  <c r="Z210" i="11"/>
  <c r="Z209" i="11"/>
  <c r="Z208" i="11"/>
  <c r="Z207" i="11"/>
  <c r="Z206" i="11"/>
  <c r="Z204" i="11"/>
  <c r="Z203" i="11"/>
  <c r="Z202" i="11"/>
  <c r="Z201" i="11"/>
  <c r="Z199" i="11"/>
  <c r="Z198" i="11"/>
  <c r="Z197" i="11"/>
  <c r="Z195" i="11"/>
  <c r="Z194" i="11"/>
  <c r="Z193" i="11"/>
  <c r="Z192" i="11"/>
  <c r="Z191" i="11"/>
  <c r="Z190" i="11"/>
  <c r="Z189" i="11"/>
  <c r="Z188" i="11"/>
  <c r="Z186" i="11"/>
  <c r="Z185" i="11"/>
  <c r="Z184" i="11"/>
  <c r="Z183" i="11"/>
  <c r="Z182" i="11"/>
  <c r="Z181" i="11"/>
  <c r="Z180" i="11"/>
  <c r="Z179" i="11"/>
  <c r="Z178" i="11"/>
  <c r="Z177" i="11"/>
  <c r="Z175" i="11"/>
  <c r="Z174" i="11"/>
  <c r="Z173" i="11"/>
  <c r="Z172" i="11"/>
  <c r="Z171" i="11"/>
  <c r="Z170" i="11"/>
  <c r="Z169" i="11"/>
  <c r="Z168" i="11"/>
  <c r="Z167" i="11"/>
  <c r="Z166" i="11"/>
  <c r="Z164" i="11"/>
  <c r="Z163" i="11"/>
  <c r="Z162" i="11"/>
  <c r="Z161" i="11"/>
  <c r="Z160" i="11"/>
  <c r="Z158" i="11"/>
  <c r="Z157" i="11"/>
  <c r="Z156" i="11"/>
  <c r="Z155" i="11"/>
  <c r="Z154" i="11"/>
  <c r="Z153" i="11"/>
  <c r="Z151" i="11"/>
  <c r="Z150" i="11"/>
  <c r="Z149" i="11"/>
  <c r="Z148" i="11"/>
  <c r="Z147" i="11"/>
  <c r="Z145" i="11"/>
  <c r="Z144" i="11"/>
  <c r="Z143" i="11"/>
  <c r="Z142" i="11"/>
  <c r="Z141" i="11"/>
  <c r="Z136" i="11"/>
  <c r="Z135" i="11"/>
  <c r="Z134" i="11"/>
  <c r="Z132" i="11"/>
  <c r="Z131" i="11"/>
  <c r="Z129" i="11"/>
  <c r="Z128" i="11"/>
  <c r="Z126" i="11"/>
  <c r="Z125" i="11"/>
  <c r="Z121" i="11"/>
  <c r="Z120" i="11"/>
  <c r="Z119" i="11"/>
  <c r="Z118" i="11"/>
  <c r="Z116" i="11"/>
  <c r="Z115" i="11"/>
  <c r="Z114" i="11"/>
  <c r="Z113" i="11"/>
  <c r="Z111" i="11"/>
  <c r="Z110" i="11"/>
  <c r="Z109" i="11"/>
  <c r="Z108" i="11"/>
  <c r="Z106" i="11"/>
  <c r="Z105" i="11"/>
  <c r="Z101" i="11"/>
  <c r="Z100" i="11"/>
  <c r="Z99" i="11"/>
  <c r="Z98" i="11"/>
  <c r="Z97" i="11"/>
  <c r="Z96" i="11"/>
  <c r="Z95" i="11"/>
  <c r="Z94" i="11"/>
  <c r="Z92" i="11"/>
  <c r="Z91" i="11"/>
  <c r="Z90" i="11"/>
  <c r="Z89" i="11"/>
  <c r="Z87" i="11"/>
  <c r="Z86" i="11"/>
  <c r="Z85" i="11"/>
  <c r="Z84" i="11"/>
  <c r="Z82" i="11"/>
  <c r="Z81" i="11"/>
  <c r="Z80" i="11"/>
  <c r="Z78" i="11"/>
  <c r="Z77" i="11"/>
  <c r="Z76" i="11"/>
  <c r="Z75" i="11"/>
  <c r="Z73" i="11"/>
  <c r="Z72" i="11"/>
  <c r="Z71" i="11"/>
  <c r="Z70" i="11"/>
  <c r="Z68" i="11"/>
  <c r="Z67" i="11"/>
  <c r="Z65" i="11"/>
  <c r="Z64" i="11"/>
  <c r="Z63" i="11"/>
  <c r="Z61" i="11"/>
  <c r="Z60" i="11"/>
  <c r="Z58" i="11"/>
  <c r="Z57" i="11"/>
  <c r="Z56" i="11"/>
  <c r="Z55" i="11"/>
  <c r="Z53" i="11"/>
  <c r="Z52" i="11"/>
  <c r="Z50" i="11"/>
  <c r="Z49" i="11"/>
  <c r="Z48" i="11"/>
  <c r="Z46" i="11"/>
  <c r="Z45" i="11"/>
  <c r="Z43" i="11"/>
  <c r="Z42" i="11"/>
  <c r="Z40" i="11"/>
  <c r="Z39" i="11"/>
  <c r="Z38" i="11"/>
  <c r="Z36" i="11"/>
  <c r="Z35" i="11"/>
  <c r="Z33" i="11"/>
  <c r="Z32" i="11"/>
  <c r="Z31" i="11"/>
  <c r="Z29" i="11"/>
  <c r="Z28" i="11"/>
  <c r="Z27" i="11"/>
  <c r="Z25" i="11"/>
  <c r="Z24" i="11"/>
  <c r="Z22" i="11"/>
  <c r="Z21" i="11"/>
  <c r="Z19" i="11"/>
  <c r="Z18" i="11"/>
  <c r="Z16" i="11"/>
  <c r="Z15" i="11"/>
  <c r="Z13" i="11"/>
  <c r="Z12" i="11"/>
  <c r="Z11" i="11"/>
  <c r="Z9" i="11"/>
  <c r="Z8" i="11"/>
  <c r="Z7" i="11"/>
  <c r="Q277" i="11"/>
  <c r="Q276" i="11"/>
  <c r="Q275" i="11"/>
  <c r="Q273" i="11"/>
  <c r="Q272" i="11"/>
  <c r="Q271" i="11"/>
  <c r="Q269" i="11"/>
  <c r="Q268" i="11"/>
  <c r="Q266" i="11"/>
  <c r="Q265" i="11"/>
  <c r="Q263" i="11"/>
  <c r="Q262" i="11"/>
  <c r="Q260" i="11"/>
  <c r="Q259" i="11"/>
  <c r="Q258" i="11"/>
  <c r="Q256" i="11"/>
  <c r="Q255" i="11"/>
  <c r="Q253" i="11"/>
  <c r="Q252" i="11"/>
  <c r="Q251" i="11"/>
  <c r="Q249" i="11"/>
  <c r="Q248" i="11"/>
  <c r="Q247" i="11"/>
  <c r="Q245" i="11"/>
  <c r="Q244" i="11"/>
  <c r="Q243" i="11"/>
  <c r="Q241" i="11"/>
  <c r="Q240" i="11"/>
  <c r="Q239" i="11"/>
  <c r="Q237" i="11"/>
  <c r="Q236" i="11"/>
  <c r="Q235" i="11"/>
  <c r="Q233" i="11"/>
  <c r="Q232" i="11"/>
  <c r="Q231" i="11"/>
  <c r="Q230" i="11"/>
  <c r="Q229" i="11"/>
  <c r="Q228" i="11"/>
  <c r="Q226" i="11"/>
  <c r="Q225" i="11"/>
  <c r="Q224" i="11"/>
  <c r="Q223" i="11"/>
  <c r="Q222" i="11"/>
  <c r="Q221" i="11"/>
  <c r="Q220" i="11"/>
  <c r="Q218" i="11"/>
  <c r="Q217" i="11"/>
  <c r="Q216" i="11"/>
  <c r="Q215" i="11"/>
  <c r="Q214" i="11"/>
  <c r="Q213" i="11"/>
  <c r="Q211" i="11"/>
  <c r="Q210" i="11"/>
  <c r="Q209" i="11"/>
  <c r="Q208" i="11"/>
  <c r="Q207" i="11"/>
  <c r="Q206" i="11"/>
  <c r="Q204" i="11"/>
  <c r="Q203" i="11"/>
  <c r="Q202" i="11"/>
  <c r="Q201" i="11"/>
  <c r="Q199" i="11"/>
  <c r="Q198" i="11"/>
  <c r="Q197" i="11"/>
  <c r="Q195" i="11"/>
  <c r="Q194" i="11"/>
  <c r="Q193" i="11"/>
  <c r="Q192" i="11"/>
  <c r="Q191" i="11"/>
  <c r="Q190" i="11"/>
  <c r="Q189" i="11"/>
  <c r="Q188" i="11"/>
  <c r="Q186" i="11"/>
  <c r="Q185" i="11"/>
  <c r="Q184" i="11"/>
  <c r="Q183" i="11"/>
  <c r="Q182" i="11"/>
  <c r="Q181" i="11"/>
  <c r="Q180" i="11"/>
  <c r="Q179" i="11"/>
  <c r="Q178" i="11"/>
  <c r="Q177" i="11"/>
  <c r="Q175" i="11"/>
  <c r="Q174" i="11"/>
  <c r="Q173" i="11"/>
  <c r="Q172" i="11"/>
  <c r="Q171" i="11"/>
  <c r="Q170" i="11"/>
  <c r="Q169" i="11"/>
  <c r="Q168" i="11"/>
  <c r="Q167" i="11"/>
  <c r="Q166" i="11"/>
  <c r="Q164" i="11"/>
  <c r="Q163" i="11"/>
  <c r="Q162" i="11"/>
  <c r="Q161" i="11"/>
  <c r="Q160" i="11"/>
  <c r="Q158" i="11"/>
  <c r="Q157" i="11"/>
  <c r="Q156" i="11"/>
  <c r="Q155" i="11"/>
  <c r="Q154" i="11"/>
  <c r="Q153" i="11"/>
  <c r="Q151" i="11"/>
  <c r="Q150" i="11"/>
  <c r="Q149" i="11"/>
  <c r="Q148" i="11"/>
  <c r="Q147" i="11"/>
  <c r="Q145" i="11"/>
  <c r="Q144" i="11"/>
  <c r="Q143" i="11"/>
  <c r="Q142" i="11"/>
  <c r="Q141" i="11"/>
  <c r="Q136" i="11"/>
  <c r="Q135" i="11"/>
  <c r="Q134" i="11"/>
  <c r="Q132" i="11"/>
  <c r="Q131" i="11"/>
  <c r="Q129" i="11"/>
  <c r="Q128" i="11"/>
  <c r="Q126" i="11"/>
  <c r="Q125" i="11"/>
  <c r="Q121" i="11"/>
  <c r="Q120" i="11"/>
  <c r="Q119" i="11"/>
  <c r="Q118" i="11"/>
  <c r="Q116" i="11"/>
  <c r="Q115" i="11"/>
  <c r="Q114" i="11"/>
  <c r="Q113" i="11"/>
  <c r="Q111" i="11"/>
  <c r="Q110" i="11"/>
  <c r="Q109" i="11"/>
  <c r="Q108" i="11"/>
  <c r="Q106" i="11"/>
  <c r="Q105" i="11"/>
  <c r="Q101" i="11"/>
  <c r="Q100" i="11"/>
  <c r="Q99" i="11"/>
  <c r="Q98" i="11"/>
  <c r="Q97" i="11"/>
  <c r="Q96" i="11"/>
  <c r="Q95" i="11"/>
  <c r="Q94" i="11"/>
  <c r="Q92" i="11"/>
  <c r="Q91" i="11"/>
  <c r="Q90" i="11"/>
  <c r="Q89" i="11"/>
  <c r="Q87" i="11"/>
  <c r="Q86" i="11"/>
  <c r="Q85" i="11"/>
  <c r="Q84" i="11"/>
  <c r="Q82" i="11"/>
  <c r="Q81" i="11"/>
  <c r="Q80" i="11"/>
  <c r="Q78" i="11"/>
  <c r="Q77" i="11"/>
  <c r="Q76" i="11"/>
  <c r="Q75" i="11"/>
  <c r="Q73" i="11"/>
  <c r="Q72" i="11"/>
  <c r="Q71" i="11"/>
  <c r="Q70" i="11"/>
  <c r="Q68" i="11"/>
  <c r="Q67" i="11"/>
  <c r="Q65" i="11"/>
  <c r="Q64" i="11"/>
  <c r="Q63" i="11"/>
  <c r="Q61" i="11"/>
  <c r="Q60" i="11"/>
  <c r="Q58" i="11"/>
  <c r="Q57" i="11"/>
  <c r="Q56" i="11"/>
  <c r="Q55" i="11"/>
  <c r="Q53" i="11"/>
  <c r="Q52" i="11"/>
  <c r="Q50" i="11"/>
  <c r="Q49" i="11"/>
  <c r="Q48" i="11"/>
  <c r="Q46" i="11"/>
  <c r="Q45" i="11"/>
  <c r="Q43" i="11"/>
  <c r="Q42" i="11"/>
  <c r="Q40" i="11"/>
  <c r="Q39" i="11"/>
  <c r="Q38" i="11"/>
  <c r="Q36" i="11"/>
  <c r="Q35" i="11"/>
  <c r="Q33" i="11"/>
  <c r="Q32" i="11"/>
  <c r="Q31" i="11"/>
  <c r="Q29" i="11"/>
  <c r="Q28" i="11"/>
  <c r="Q27" i="11"/>
  <c r="Q25" i="11"/>
  <c r="Q24" i="11"/>
  <c r="Q22" i="11"/>
  <c r="Q21" i="11"/>
  <c r="Q19" i="11"/>
  <c r="Q18" i="11"/>
  <c r="Q16" i="11"/>
  <c r="Q15" i="11"/>
  <c r="Q13" i="11"/>
  <c r="Q12" i="11"/>
  <c r="Q11" i="11"/>
  <c r="Q9" i="11"/>
  <c r="Q8" i="11"/>
  <c r="Q7" i="11"/>
  <c r="AA277" i="11"/>
  <c r="AA276" i="11"/>
  <c r="AA275" i="11"/>
  <c r="AA273" i="11"/>
  <c r="AA272" i="11"/>
  <c r="AA271" i="11"/>
  <c r="AA269" i="11"/>
  <c r="AA268" i="11"/>
  <c r="AA266" i="11"/>
  <c r="AA265" i="11"/>
  <c r="AA263" i="11"/>
  <c r="AA262" i="11"/>
  <c r="AA260" i="11"/>
  <c r="AA259" i="11"/>
  <c r="AA258" i="11"/>
  <c r="AA256" i="11"/>
  <c r="AA255" i="11"/>
  <c r="AA253" i="11"/>
  <c r="AA252" i="11"/>
  <c r="AA251" i="11"/>
  <c r="AA249" i="11"/>
  <c r="AA248" i="11"/>
  <c r="AA247" i="11"/>
  <c r="AA245" i="11"/>
  <c r="AA244" i="11"/>
  <c r="AA243" i="11"/>
  <c r="AA241" i="11"/>
  <c r="AA240" i="11"/>
  <c r="AA239" i="11"/>
  <c r="AA237" i="11"/>
  <c r="AA236" i="11"/>
  <c r="AA235" i="11"/>
  <c r="AA233" i="11"/>
  <c r="AA232" i="11"/>
  <c r="AA231" i="11"/>
  <c r="AA230" i="11"/>
  <c r="AA229" i="11"/>
  <c r="AA228" i="11"/>
  <c r="AA226" i="11"/>
  <c r="AA225" i="11"/>
  <c r="AA224" i="11"/>
  <c r="AA223" i="11"/>
  <c r="AA222" i="11"/>
  <c r="AA221" i="11"/>
  <c r="AA220" i="11"/>
  <c r="AA218" i="11"/>
  <c r="AA217" i="11"/>
  <c r="AA216" i="11"/>
  <c r="AA215" i="11"/>
  <c r="AA214" i="11"/>
  <c r="AA213" i="11"/>
  <c r="AA211" i="11"/>
  <c r="AA210" i="11"/>
  <c r="AA209" i="11"/>
  <c r="AA208" i="11"/>
  <c r="AA207" i="11"/>
  <c r="AA206" i="11"/>
  <c r="AA204" i="11"/>
  <c r="AA203" i="11"/>
  <c r="AA202" i="11"/>
  <c r="AA201" i="11"/>
  <c r="AA199" i="11"/>
  <c r="AA198" i="11"/>
  <c r="AA197" i="11"/>
  <c r="AA195" i="11"/>
  <c r="AA194" i="11"/>
  <c r="AA193" i="11"/>
  <c r="AA192" i="11"/>
  <c r="AA191" i="11"/>
  <c r="AA190" i="11"/>
  <c r="AA189" i="11"/>
  <c r="AA188" i="11"/>
  <c r="AA186" i="11"/>
  <c r="AA185" i="11"/>
  <c r="AA184" i="11"/>
  <c r="AA183" i="11"/>
  <c r="AA182" i="11"/>
  <c r="AA181" i="11"/>
  <c r="AA180" i="11"/>
  <c r="AA179" i="11"/>
  <c r="AA178" i="11"/>
  <c r="AA177" i="11"/>
  <c r="AA175" i="11"/>
  <c r="AA174" i="11"/>
  <c r="AA173" i="11"/>
  <c r="AA172" i="11"/>
  <c r="AA171" i="11"/>
  <c r="AA170" i="11"/>
  <c r="AA169" i="11"/>
  <c r="AA168" i="11"/>
  <c r="AA167" i="11"/>
  <c r="AA166" i="11"/>
  <c r="AA164" i="11"/>
  <c r="AA163" i="11"/>
  <c r="AA162" i="11"/>
  <c r="AA161" i="11"/>
  <c r="AA160" i="11"/>
  <c r="AA158" i="11"/>
  <c r="AA157" i="11"/>
  <c r="AA156" i="11"/>
  <c r="AA155" i="11"/>
  <c r="AA154" i="11"/>
  <c r="AA153" i="11"/>
  <c r="AA151" i="11"/>
  <c r="AA150" i="11"/>
  <c r="AA149" i="11"/>
  <c r="AA148" i="11"/>
  <c r="AA147" i="11"/>
  <c r="AA145" i="11"/>
  <c r="AA144" i="11"/>
  <c r="AA143" i="11"/>
  <c r="AA142" i="11"/>
  <c r="AA141" i="11"/>
  <c r="AA139" i="11"/>
  <c r="AA138" i="11"/>
  <c r="AA136" i="11"/>
  <c r="AA135" i="11"/>
  <c r="AA134" i="11"/>
  <c r="AA132" i="11"/>
  <c r="AA131" i="11"/>
  <c r="AA129" i="11"/>
  <c r="AA128" i="11"/>
  <c r="AA126" i="11"/>
  <c r="AA125" i="11"/>
  <c r="AA124" i="11"/>
  <c r="AA123" i="11"/>
  <c r="AA121" i="11"/>
  <c r="AA120" i="11"/>
  <c r="AA119" i="11"/>
  <c r="AA118" i="11"/>
  <c r="AA116" i="11"/>
  <c r="AA115" i="11"/>
  <c r="AA114" i="11"/>
  <c r="AA113" i="11"/>
  <c r="AA111" i="11"/>
  <c r="AA110" i="11"/>
  <c r="AA109" i="11"/>
  <c r="AA108" i="11"/>
  <c r="AA106" i="11"/>
  <c r="AA105" i="11"/>
  <c r="AA104" i="11"/>
  <c r="AA103" i="11"/>
  <c r="AA101" i="11"/>
  <c r="AA100" i="11"/>
  <c r="AA99" i="11"/>
  <c r="AA98" i="11"/>
  <c r="AA97" i="11"/>
  <c r="AA96" i="11"/>
  <c r="AA95" i="11"/>
  <c r="AA94" i="11"/>
  <c r="AA92" i="11"/>
  <c r="AA91" i="11"/>
  <c r="AA90" i="11"/>
  <c r="AA89" i="11"/>
  <c r="AA87" i="11"/>
  <c r="AA86" i="11"/>
  <c r="AA85" i="11"/>
  <c r="AA84" i="11"/>
  <c r="AA82" i="11"/>
  <c r="AA81" i="11"/>
  <c r="AA80" i="11"/>
  <c r="AA78" i="11"/>
  <c r="AA77" i="11"/>
  <c r="AA76" i="11"/>
  <c r="AA75" i="11"/>
  <c r="AA73" i="11"/>
  <c r="AA72" i="11"/>
  <c r="AA71" i="11"/>
  <c r="AA70" i="11"/>
  <c r="AA68" i="11"/>
  <c r="AA67" i="11"/>
  <c r="AA65" i="11"/>
  <c r="AA64" i="11"/>
  <c r="AA63" i="11"/>
  <c r="AA61" i="11"/>
  <c r="AA60" i="11"/>
  <c r="AA58" i="11"/>
  <c r="AA57" i="11"/>
  <c r="AA56" i="11"/>
  <c r="AA55" i="11"/>
  <c r="AA53" i="11"/>
  <c r="AA52" i="11"/>
  <c r="AA50" i="11"/>
  <c r="AA49" i="11"/>
  <c r="AA48" i="11"/>
  <c r="AA46" i="11"/>
  <c r="AA45" i="11"/>
  <c r="AA43" i="11"/>
  <c r="AA42" i="11"/>
  <c r="AA40" i="11"/>
  <c r="AA39" i="11"/>
  <c r="AA38" i="11"/>
  <c r="AA36" i="11"/>
  <c r="AA35" i="11"/>
  <c r="AA33" i="11"/>
  <c r="AA32" i="11"/>
  <c r="AA31" i="11"/>
  <c r="AA29" i="11"/>
  <c r="AA28" i="11"/>
  <c r="AA27" i="11"/>
  <c r="AA25" i="11"/>
  <c r="AA24" i="11"/>
  <c r="AA22" i="11"/>
  <c r="AA21" i="11"/>
  <c r="AA19" i="11"/>
  <c r="AA18" i="11"/>
  <c r="AA16" i="11"/>
  <c r="AA15" i="11"/>
  <c r="AA13" i="11"/>
  <c r="AA12" i="11"/>
  <c r="AA11" i="11"/>
  <c r="AA9" i="11"/>
  <c r="AA8" i="11"/>
  <c r="AA7" i="11"/>
  <c r="AK277" i="11"/>
  <c r="AJ277" i="11"/>
  <c r="AK276" i="11"/>
  <c r="AJ276" i="11"/>
  <c r="AK275" i="11"/>
  <c r="AJ275" i="11"/>
  <c r="AK273" i="11"/>
  <c r="AJ273" i="11"/>
  <c r="AK272" i="11"/>
  <c r="AJ272" i="11"/>
  <c r="AK271" i="11"/>
  <c r="AJ271" i="11"/>
  <c r="AK269" i="11"/>
  <c r="AJ269" i="11"/>
  <c r="AK268" i="11"/>
  <c r="AJ268" i="11"/>
  <c r="AK266" i="11"/>
  <c r="AJ266" i="11"/>
  <c r="AK265" i="11"/>
  <c r="AJ265" i="11"/>
  <c r="AK263" i="11"/>
  <c r="AJ263" i="11"/>
  <c r="AK262" i="11"/>
  <c r="AJ262" i="11"/>
  <c r="AK260" i="11"/>
  <c r="AJ260" i="11"/>
  <c r="AK259" i="11"/>
  <c r="AJ259" i="11"/>
  <c r="AK258" i="11"/>
  <c r="AJ258" i="11"/>
  <c r="AK256" i="11"/>
  <c r="AJ256" i="11"/>
  <c r="AK255" i="11"/>
  <c r="AJ255" i="11"/>
  <c r="AK253" i="11"/>
  <c r="AJ253" i="11"/>
  <c r="AK252" i="11"/>
  <c r="AJ252" i="11"/>
  <c r="AK251" i="11"/>
  <c r="AJ251" i="11"/>
  <c r="AK249" i="11"/>
  <c r="AJ249" i="11"/>
  <c r="AK248" i="11"/>
  <c r="AJ248" i="11"/>
  <c r="AK247" i="11"/>
  <c r="AJ247" i="11"/>
  <c r="AK245" i="11"/>
  <c r="AJ245" i="11"/>
  <c r="AK244" i="11"/>
  <c r="AJ244" i="11"/>
  <c r="AK243" i="11"/>
  <c r="AJ243" i="11"/>
  <c r="AK241" i="11"/>
  <c r="AJ241" i="11"/>
  <c r="AK240" i="11"/>
  <c r="AJ240" i="11"/>
  <c r="AK239" i="11"/>
  <c r="AJ239" i="11"/>
  <c r="AK237" i="11"/>
  <c r="AJ237" i="11"/>
  <c r="AK236" i="11"/>
  <c r="AJ236" i="11"/>
  <c r="AK235" i="11"/>
  <c r="AJ235" i="11"/>
  <c r="AK233" i="11"/>
  <c r="AJ233" i="11"/>
  <c r="AK232" i="11"/>
  <c r="AJ232" i="11"/>
  <c r="AK231" i="11"/>
  <c r="AJ231" i="11"/>
  <c r="AK230" i="11"/>
  <c r="AJ230" i="11"/>
  <c r="AK229" i="11"/>
  <c r="AJ229" i="11"/>
  <c r="AK228" i="11"/>
  <c r="AJ228" i="11"/>
  <c r="AK226" i="11"/>
  <c r="AJ226" i="11"/>
  <c r="AK225" i="11"/>
  <c r="AJ225" i="11"/>
  <c r="AK224" i="11"/>
  <c r="AJ224" i="11"/>
  <c r="AK223" i="11"/>
  <c r="AJ223" i="11"/>
  <c r="AK222" i="11"/>
  <c r="AJ222" i="11"/>
  <c r="AK221" i="11"/>
  <c r="AJ221" i="11"/>
  <c r="AK220" i="11"/>
  <c r="AJ220" i="11"/>
  <c r="AK218" i="11"/>
  <c r="AJ218" i="11"/>
  <c r="AK217" i="11"/>
  <c r="AJ217" i="11"/>
  <c r="AK216" i="11"/>
  <c r="AJ216" i="11"/>
  <c r="AK215" i="11"/>
  <c r="AJ215" i="11"/>
  <c r="AK214" i="11"/>
  <c r="AJ214" i="11"/>
  <c r="AK213" i="11"/>
  <c r="AJ213" i="11"/>
  <c r="AK211" i="11"/>
  <c r="AJ211" i="11"/>
  <c r="AK210" i="11"/>
  <c r="AJ210" i="11"/>
  <c r="AK209" i="11"/>
  <c r="AJ209" i="11"/>
  <c r="AK208" i="11"/>
  <c r="AJ208" i="11"/>
  <c r="AK207" i="11"/>
  <c r="AJ207" i="11"/>
  <c r="AK206" i="11"/>
  <c r="AJ206" i="11"/>
  <c r="AK204" i="11"/>
  <c r="AJ204" i="11"/>
  <c r="AK203" i="11"/>
  <c r="AJ203" i="11"/>
  <c r="AK202" i="11"/>
  <c r="AJ202" i="11"/>
  <c r="AK201" i="11"/>
  <c r="AJ201" i="11"/>
  <c r="AK199" i="11"/>
  <c r="AJ199" i="11"/>
  <c r="AK198" i="11"/>
  <c r="AJ198" i="11"/>
  <c r="AK197" i="11"/>
  <c r="AJ197" i="11"/>
  <c r="AK195" i="11"/>
  <c r="AJ195" i="11"/>
  <c r="AK194" i="11"/>
  <c r="AJ194" i="11"/>
  <c r="AK193" i="11"/>
  <c r="AJ193" i="11"/>
  <c r="AK192" i="11"/>
  <c r="AJ192" i="11"/>
  <c r="AK191" i="11"/>
  <c r="AJ191" i="11"/>
  <c r="AK190" i="11"/>
  <c r="AJ190" i="11"/>
  <c r="AK189" i="11"/>
  <c r="AJ189" i="11"/>
  <c r="AK188" i="11"/>
  <c r="AJ188" i="11"/>
  <c r="AK186" i="11"/>
  <c r="AJ186" i="11"/>
  <c r="AK185" i="11"/>
  <c r="AJ185" i="11"/>
  <c r="AK184" i="11"/>
  <c r="AJ184" i="11"/>
  <c r="AK183" i="11"/>
  <c r="AJ183" i="11"/>
  <c r="AK182" i="11"/>
  <c r="AJ182" i="11"/>
  <c r="AK181" i="11"/>
  <c r="AJ181" i="11"/>
  <c r="AK180" i="11"/>
  <c r="AJ180" i="11"/>
  <c r="AK179" i="11"/>
  <c r="AJ179" i="11"/>
  <c r="AK178" i="11"/>
  <c r="AJ178" i="11"/>
  <c r="AK177" i="11"/>
  <c r="AJ177" i="11"/>
  <c r="AK175" i="11"/>
  <c r="AJ175" i="11"/>
  <c r="AK174" i="11"/>
  <c r="AJ174" i="11"/>
  <c r="AK173" i="11"/>
  <c r="AJ173" i="11"/>
  <c r="AK172" i="11"/>
  <c r="AJ172" i="11"/>
  <c r="AK171" i="11"/>
  <c r="AJ171" i="11"/>
  <c r="AK170" i="11"/>
  <c r="AJ170" i="11"/>
  <c r="AK169" i="11"/>
  <c r="AJ169" i="11"/>
  <c r="AK168" i="11"/>
  <c r="AJ168" i="11"/>
  <c r="AK167" i="11"/>
  <c r="AJ167" i="11"/>
  <c r="AK166" i="11"/>
  <c r="AJ166" i="11"/>
  <c r="AK164" i="11"/>
  <c r="AJ164" i="11"/>
  <c r="AK163" i="11"/>
  <c r="AJ163" i="11"/>
  <c r="AK162" i="11"/>
  <c r="AJ162" i="11"/>
  <c r="AK161" i="11"/>
  <c r="AJ161" i="11"/>
  <c r="AK160" i="11"/>
  <c r="AJ160" i="11"/>
  <c r="AK158" i="11"/>
  <c r="AJ158" i="11"/>
  <c r="AK157" i="11"/>
  <c r="AJ157" i="11"/>
  <c r="AK156" i="11"/>
  <c r="AJ156" i="11"/>
  <c r="AK155" i="11"/>
  <c r="AJ155" i="11"/>
  <c r="AK154" i="11"/>
  <c r="AJ154" i="11"/>
  <c r="AK153" i="11"/>
  <c r="AJ153" i="11"/>
  <c r="AK151" i="11"/>
  <c r="AJ151" i="11"/>
  <c r="AK150" i="11"/>
  <c r="AJ150" i="11"/>
  <c r="AK149" i="11"/>
  <c r="AJ149" i="11"/>
  <c r="AK148" i="11"/>
  <c r="AJ148" i="11"/>
  <c r="AK147" i="11"/>
  <c r="AJ147" i="11"/>
  <c r="AK145" i="11"/>
  <c r="AJ145" i="11"/>
  <c r="AK144" i="11"/>
  <c r="AJ144" i="11"/>
  <c r="AK143" i="11"/>
  <c r="AJ143" i="11"/>
  <c r="AK142" i="11"/>
  <c r="AJ142" i="11"/>
  <c r="AK141" i="11"/>
  <c r="AJ141" i="11"/>
  <c r="AK139" i="11"/>
  <c r="AJ139" i="11"/>
  <c r="AK136" i="11"/>
  <c r="AJ136" i="11"/>
  <c r="AK135" i="11"/>
  <c r="AJ135" i="11"/>
  <c r="AK134" i="11"/>
  <c r="AJ134" i="11"/>
  <c r="AK132" i="11"/>
  <c r="AJ132" i="11"/>
  <c r="AK131" i="11"/>
  <c r="AJ131" i="11"/>
  <c r="AK129" i="11"/>
  <c r="AJ129" i="11"/>
  <c r="AK128" i="11"/>
  <c r="AJ128" i="11"/>
  <c r="AK126" i="11"/>
  <c r="AJ126" i="11"/>
  <c r="AK125" i="11"/>
  <c r="AJ125" i="11"/>
  <c r="AK124" i="11"/>
  <c r="AJ124" i="11"/>
  <c r="AK123" i="11"/>
  <c r="AK121" i="11"/>
  <c r="AJ121" i="11"/>
  <c r="AK120" i="11"/>
  <c r="AJ120" i="11"/>
  <c r="AK119" i="11"/>
  <c r="AJ119" i="11"/>
  <c r="AK118" i="11"/>
  <c r="AJ118" i="11"/>
  <c r="AK116" i="11"/>
  <c r="AJ116" i="11"/>
  <c r="AK115" i="11"/>
  <c r="AJ115" i="11"/>
  <c r="AK114" i="11"/>
  <c r="AJ114" i="11"/>
  <c r="AK113" i="11"/>
  <c r="AJ113" i="11"/>
  <c r="AK111" i="11"/>
  <c r="AJ111" i="11"/>
  <c r="AK110" i="11"/>
  <c r="AJ110" i="11"/>
  <c r="AK109" i="11"/>
  <c r="AJ109" i="11"/>
  <c r="AK108" i="11"/>
  <c r="AJ108" i="11"/>
  <c r="AK106" i="11"/>
  <c r="AJ106" i="11"/>
  <c r="AK105" i="11"/>
  <c r="AJ105" i="11"/>
  <c r="AK104" i="11"/>
  <c r="AJ104" i="11"/>
  <c r="AK101" i="11"/>
  <c r="AJ101" i="11"/>
  <c r="AK100" i="11"/>
  <c r="AJ100" i="11"/>
  <c r="AK99" i="11"/>
  <c r="AJ99" i="11"/>
  <c r="AK98" i="11"/>
  <c r="AJ98" i="11"/>
  <c r="AK97" i="11"/>
  <c r="AJ97" i="11"/>
  <c r="AK96" i="11"/>
  <c r="AJ96" i="11"/>
  <c r="AK95" i="11"/>
  <c r="AJ95" i="11"/>
  <c r="AK94" i="11"/>
  <c r="AJ94" i="11"/>
  <c r="AK92" i="11"/>
  <c r="AJ92" i="11"/>
  <c r="AK91" i="11"/>
  <c r="AJ91" i="11"/>
  <c r="AK90" i="11"/>
  <c r="AJ90" i="11"/>
  <c r="AK89" i="11"/>
  <c r="AJ89" i="11"/>
  <c r="AK87" i="11"/>
  <c r="AJ87" i="11"/>
  <c r="AK86" i="11"/>
  <c r="AJ86" i="11"/>
  <c r="AK85" i="11"/>
  <c r="AJ85" i="11"/>
  <c r="AK84" i="11"/>
  <c r="AJ84" i="11"/>
  <c r="AK82" i="11"/>
  <c r="AJ82" i="11"/>
  <c r="AK81" i="11"/>
  <c r="AJ81" i="11"/>
  <c r="AK80" i="11"/>
  <c r="AJ80" i="11"/>
  <c r="AK78" i="11"/>
  <c r="AJ78" i="11"/>
  <c r="AK77" i="11"/>
  <c r="AJ77" i="11"/>
  <c r="AK76" i="11"/>
  <c r="AJ76" i="11"/>
  <c r="AK75" i="11"/>
  <c r="AJ75" i="11"/>
  <c r="AK73" i="11"/>
  <c r="AJ73" i="11"/>
  <c r="AK72" i="11"/>
  <c r="AJ72" i="11"/>
  <c r="AK71" i="11"/>
  <c r="AJ71" i="11"/>
  <c r="AK70" i="11"/>
  <c r="AJ70" i="11"/>
  <c r="AK68" i="11"/>
  <c r="AJ68" i="11"/>
  <c r="AK67" i="11"/>
  <c r="AJ67" i="11"/>
  <c r="AK65" i="11"/>
  <c r="AJ65" i="11"/>
  <c r="AK64" i="11"/>
  <c r="AJ64" i="11"/>
  <c r="AK63" i="11"/>
  <c r="AJ63" i="11"/>
  <c r="AK61" i="11"/>
  <c r="AJ61" i="11"/>
  <c r="AK60" i="11"/>
  <c r="AJ60" i="11"/>
  <c r="AK58" i="11"/>
  <c r="AJ58" i="11"/>
  <c r="AK57" i="11"/>
  <c r="AJ57" i="11"/>
  <c r="AK56" i="11"/>
  <c r="AJ56" i="11"/>
  <c r="AK55" i="11"/>
  <c r="AJ55" i="11"/>
  <c r="AK53" i="11"/>
  <c r="AJ53" i="11"/>
  <c r="AK52" i="11"/>
  <c r="AJ52" i="11"/>
  <c r="AK50" i="11"/>
  <c r="AJ50" i="11"/>
  <c r="AK49" i="11"/>
  <c r="AJ49" i="11"/>
  <c r="AK48" i="11"/>
  <c r="AJ48" i="11"/>
  <c r="AK46" i="11"/>
  <c r="AJ46" i="11"/>
  <c r="AK45" i="11"/>
  <c r="AJ45" i="11"/>
  <c r="AK43" i="11"/>
  <c r="AJ43" i="11"/>
  <c r="AK42" i="11"/>
  <c r="AJ42" i="11"/>
  <c r="AK40" i="11"/>
  <c r="AJ40" i="11"/>
  <c r="AK39" i="11"/>
  <c r="AJ39" i="11"/>
  <c r="AK38" i="11"/>
  <c r="AJ38" i="11"/>
  <c r="AK36" i="11"/>
  <c r="AJ36" i="11"/>
  <c r="AK35" i="11"/>
  <c r="AJ35" i="11"/>
  <c r="AK33" i="11"/>
  <c r="AJ33" i="11"/>
  <c r="AK32" i="11"/>
  <c r="AJ32" i="11"/>
  <c r="AK31" i="11"/>
  <c r="AJ31" i="11"/>
  <c r="AK29" i="11"/>
  <c r="AJ29" i="11"/>
  <c r="AK28" i="11"/>
  <c r="AJ28" i="11"/>
  <c r="AK27" i="11"/>
  <c r="AJ27" i="11"/>
  <c r="AK25" i="11"/>
  <c r="AJ25" i="11"/>
  <c r="AK24" i="11"/>
  <c r="AJ24" i="11"/>
  <c r="AK22" i="11"/>
  <c r="AJ22" i="11"/>
  <c r="AK21" i="11"/>
  <c r="AJ21" i="11"/>
  <c r="AK19" i="11"/>
  <c r="AJ19" i="11"/>
  <c r="AK18" i="11"/>
  <c r="AJ18" i="11"/>
  <c r="AK16" i="11"/>
  <c r="AJ16" i="11"/>
  <c r="AK15" i="11"/>
  <c r="AJ15" i="11"/>
  <c r="AK13" i="11"/>
  <c r="AJ13" i="11"/>
  <c r="AK12" i="11"/>
  <c r="AJ12" i="11"/>
  <c r="AK11" i="11"/>
  <c r="AJ11" i="11"/>
  <c r="AK9" i="11"/>
  <c r="AJ9" i="11"/>
  <c r="AK8" i="11"/>
  <c r="AJ8" i="11"/>
  <c r="AK7" i="11"/>
  <c r="AJ7" i="11"/>
  <c r="CB277" i="10"/>
  <c r="CB276" i="10"/>
  <c r="CB275" i="10"/>
  <c r="CB260" i="10"/>
  <c r="CB259" i="10"/>
  <c r="CB258" i="10"/>
  <c r="CB256" i="10"/>
  <c r="CB255" i="10"/>
  <c r="CB249" i="10"/>
  <c r="CB248" i="10"/>
  <c r="CB247" i="10"/>
  <c r="CB237" i="10"/>
  <c r="CB236" i="10"/>
  <c r="CB235" i="10"/>
  <c r="CB175" i="10"/>
  <c r="CB174" i="10"/>
  <c r="CB173" i="10"/>
  <c r="CB172" i="10"/>
  <c r="CB171" i="10"/>
  <c r="CB170" i="10"/>
  <c r="CB169" i="10"/>
  <c r="CB168" i="10"/>
  <c r="CB167" i="10"/>
  <c r="CB166" i="10"/>
  <c r="CB151" i="10"/>
  <c r="CB150" i="10"/>
  <c r="CB149" i="10"/>
  <c r="CB148" i="10"/>
  <c r="CB147" i="10"/>
  <c r="CB136" i="10"/>
  <c r="CB135" i="10"/>
  <c r="CB134" i="10"/>
  <c r="CB129" i="10"/>
  <c r="CB128" i="10"/>
  <c r="CB121" i="10"/>
  <c r="CB120" i="10"/>
  <c r="CB119" i="10"/>
  <c r="CB118" i="10"/>
  <c r="CB87" i="10"/>
  <c r="CB86" i="10"/>
  <c r="CB85" i="10"/>
  <c r="CB84" i="10"/>
  <c r="CB82" i="10"/>
  <c r="CB81" i="10"/>
  <c r="CB80" i="10"/>
  <c r="CB78" i="10"/>
  <c r="CB77" i="10"/>
  <c r="CB76" i="10"/>
  <c r="CB75" i="10"/>
  <c r="CB53" i="10"/>
  <c r="CB52" i="10"/>
  <c r="CB40" i="10"/>
  <c r="CB39" i="10"/>
  <c r="CB38" i="10"/>
  <c r="CL259" i="10" l="1"/>
  <c r="CJ258" i="10"/>
  <c r="CJ255" i="10"/>
  <c r="CL252" i="10"/>
  <c r="CJ251" i="10"/>
  <c r="CJ247" i="10"/>
  <c r="CJ250" i="10" s="1"/>
  <c r="CJ243" i="10"/>
  <c r="CJ246" i="10" s="1"/>
  <c r="CL240" i="10"/>
  <c r="CJ239" i="10"/>
  <c r="CL236" i="10"/>
  <c r="CJ235" i="10"/>
  <c r="CJ238" i="10" s="1"/>
  <c r="CL277" i="10"/>
  <c r="CK276" i="10"/>
  <c r="CJ276" i="10"/>
  <c r="CK275" i="10"/>
  <c r="CJ275" i="10"/>
  <c r="CL273" i="10"/>
  <c r="CK272" i="10"/>
  <c r="CJ272" i="10"/>
  <c r="CK271" i="10"/>
  <c r="CJ271" i="10"/>
  <c r="CL269" i="10"/>
  <c r="CK268" i="10"/>
  <c r="CJ268" i="10"/>
  <c r="CK265" i="10"/>
  <c r="CJ265" i="10"/>
  <c r="CJ267" i="10" s="1"/>
  <c r="CL263" i="10"/>
  <c r="CK262" i="10"/>
  <c r="CJ262" i="10"/>
  <c r="CK260" i="10"/>
  <c r="CK258" i="10"/>
  <c r="CK255" i="10"/>
  <c r="CK253" i="10"/>
  <c r="CK251" i="10"/>
  <c r="CK249" i="10"/>
  <c r="CK247" i="10"/>
  <c r="CK245" i="10"/>
  <c r="CK243" i="10"/>
  <c r="CK241" i="10"/>
  <c r="CK239" i="10"/>
  <c r="CK237" i="10"/>
  <c r="CK235" i="10"/>
  <c r="CK233" i="10"/>
  <c r="CJ232" i="10"/>
  <c r="CL232" i="10" s="1"/>
  <c r="CK231" i="10"/>
  <c r="CL230" i="10"/>
  <c r="CK229" i="10"/>
  <c r="CJ229" i="10"/>
  <c r="CK228" i="10"/>
  <c r="CJ228" i="10"/>
  <c r="CK226" i="10"/>
  <c r="CJ225" i="10"/>
  <c r="CK224" i="10"/>
  <c r="CL223" i="10"/>
  <c r="CK222" i="10"/>
  <c r="CJ222" i="10"/>
  <c r="CK221" i="10"/>
  <c r="CJ221" i="10"/>
  <c r="CK220" i="10"/>
  <c r="CJ220" i="10"/>
  <c r="CK218" i="10"/>
  <c r="CJ217" i="10"/>
  <c r="CL217" i="10" s="1"/>
  <c r="CK216" i="10"/>
  <c r="CK214" i="10"/>
  <c r="CJ214" i="10"/>
  <c r="CK213" i="10"/>
  <c r="CJ213" i="10"/>
  <c r="CK211" i="10"/>
  <c r="CJ210" i="10"/>
  <c r="CL210" i="10" s="1"/>
  <c r="CL209" i="10"/>
  <c r="CK208" i="10"/>
  <c r="CJ208" i="10"/>
  <c r="CK207" i="10"/>
  <c r="CJ207" i="10"/>
  <c r="CK206" i="10"/>
  <c r="CJ206" i="10"/>
  <c r="CK204" i="10"/>
  <c r="CJ204" i="10"/>
  <c r="CL203" i="10"/>
  <c r="CK202" i="10"/>
  <c r="CJ202" i="10"/>
  <c r="CK201" i="10"/>
  <c r="CJ201" i="10"/>
  <c r="CL199" i="10"/>
  <c r="CK198" i="10"/>
  <c r="CJ198" i="10"/>
  <c r="CK197" i="10"/>
  <c r="CJ197" i="10"/>
  <c r="CK195" i="10"/>
  <c r="CJ195" i="10"/>
  <c r="CK194" i="10"/>
  <c r="CJ193" i="10"/>
  <c r="CL193" i="10" s="1"/>
  <c r="CK192" i="10"/>
  <c r="CK191" i="10"/>
  <c r="CL190" i="10"/>
  <c r="CK189" i="10"/>
  <c r="CJ189" i="10"/>
  <c r="CK188" i="10"/>
  <c r="CJ188" i="10"/>
  <c r="CK186" i="10"/>
  <c r="CJ186" i="10"/>
  <c r="CK185" i="10"/>
  <c r="CJ184" i="10"/>
  <c r="CJ183" i="10"/>
  <c r="CL183" i="10" s="1"/>
  <c r="CK182" i="10"/>
  <c r="CK180" i="10"/>
  <c r="CJ180" i="10"/>
  <c r="CK179" i="10"/>
  <c r="CJ179" i="10"/>
  <c r="CK178" i="10"/>
  <c r="CJ178" i="10"/>
  <c r="CK177" i="10"/>
  <c r="CJ177" i="10"/>
  <c r="CK175" i="10"/>
  <c r="CJ175" i="10"/>
  <c r="CK174" i="10"/>
  <c r="CJ173" i="10"/>
  <c r="CJ172" i="10"/>
  <c r="CL172" i="10" s="1"/>
  <c r="CK171" i="10"/>
  <c r="CL170" i="10"/>
  <c r="CK169" i="10"/>
  <c r="CJ169" i="10"/>
  <c r="CK168" i="10"/>
  <c r="CJ168" i="10"/>
  <c r="CK167" i="10"/>
  <c r="CJ167" i="10"/>
  <c r="CK166" i="10"/>
  <c r="CJ166" i="10"/>
  <c r="CK164" i="10"/>
  <c r="CJ164" i="10"/>
  <c r="CK163" i="10"/>
  <c r="CK162" i="10"/>
  <c r="CK160" i="10"/>
  <c r="CJ160" i="10"/>
  <c r="CK158" i="10"/>
  <c r="CJ158" i="10"/>
  <c r="CK157" i="10"/>
  <c r="CJ157" i="10"/>
  <c r="CK156" i="10"/>
  <c r="CK154" i="10"/>
  <c r="CJ154" i="10"/>
  <c r="CK153" i="10"/>
  <c r="CJ153" i="10"/>
  <c r="CK151" i="10"/>
  <c r="CJ151" i="10"/>
  <c r="CK150" i="10"/>
  <c r="CK149" i="10"/>
  <c r="CL148" i="10"/>
  <c r="CK147" i="10"/>
  <c r="CJ147" i="10"/>
  <c r="CK145" i="10"/>
  <c r="CJ145" i="10"/>
  <c r="CK144" i="10"/>
  <c r="CK143" i="10"/>
  <c r="CL142" i="10"/>
  <c r="CK141" i="10"/>
  <c r="CJ141" i="10"/>
  <c r="CK138" i="10"/>
  <c r="AK138" i="11" s="1"/>
  <c r="CJ138" i="10"/>
  <c r="AJ138" i="11" s="1"/>
  <c r="CK136" i="10"/>
  <c r="CJ136" i="10"/>
  <c r="CK134" i="10"/>
  <c r="CJ134" i="10"/>
  <c r="CL132" i="10"/>
  <c r="CK131" i="10"/>
  <c r="CJ131" i="10"/>
  <c r="CL129" i="10"/>
  <c r="CK128" i="10"/>
  <c r="CJ128" i="10"/>
  <c r="CK126" i="10"/>
  <c r="CJ126" i="10"/>
  <c r="CK125" i="10"/>
  <c r="CK123" i="10"/>
  <c r="CJ123" i="10"/>
  <c r="AJ123" i="11" s="1"/>
  <c r="CK121" i="10"/>
  <c r="CJ121" i="10"/>
  <c r="CK120" i="10"/>
  <c r="CL119" i="10"/>
  <c r="CK118" i="10"/>
  <c r="CJ118" i="10"/>
  <c r="CK116" i="10"/>
  <c r="CK115" i="10"/>
  <c r="CL114" i="10"/>
  <c r="CK113" i="10"/>
  <c r="CJ113" i="10"/>
  <c r="CK111" i="10"/>
  <c r="CL110" i="10"/>
  <c r="CK109" i="10"/>
  <c r="CJ109" i="10"/>
  <c r="CK108" i="10"/>
  <c r="CJ108" i="10"/>
  <c r="CK106" i="10"/>
  <c r="CJ106" i="10"/>
  <c r="CK105" i="10"/>
  <c r="CL104" i="10"/>
  <c r="CK103" i="10"/>
  <c r="AK103" i="11" s="1"/>
  <c r="CJ103" i="10"/>
  <c r="AJ103" i="11" s="1"/>
  <c r="CK101" i="10"/>
  <c r="CJ101" i="10"/>
  <c r="CK100" i="10"/>
  <c r="CJ100" i="10"/>
  <c r="CK99" i="10"/>
  <c r="CJ99" i="10"/>
  <c r="CK98" i="10"/>
  <c r="CK97" i="10"/>
  <c r="CK96" i="10"/>
  <c r="CK94" i="10"/>
  <c r="CJ94" i="10"/>
  <c r="CK92" i="10"/>
  <c r="CJ92" i="10"/>
  <c r="CK91" i="10"/>
  <c r="CJ91" i="10"/>
  <c r="CK89" i="10"/>
  <c r="CJ89" i="10"/>
  <c r="CK87" i="10"/>
  <c r="CJ87" i="10"/>
  <c r="CK86" i="10"/>
  <c r="CK84" i="10"/>
  <c r="CJ84" i="10"/>
  <c r="CJ88" i="10" s="1"/>
  <c r="CK82" i="10"/>
  <c r="CJ82" i="10"/>
  <c r="CL81" i="10"/>
  <c r="CK80" i="10"/>
  <c r="CJ80" i="10"/>
  <c r="CK78" i="10"/>
  <c r="CJ78" i="10"/>
  <c r="CK77" i="10"/>
  <c r="CL76" i="10"/>
  <c r="CK75" i="10"/>
  <c r="CJ75" i="10"/>
  <c r="CK73" i="10"/>
  <c r="CJ73" i="10"/>
  <c r="CK72" i="10"/>
  <c r="CL71" i="10"/>
  <c r="CK70" i="10"/>
  <c r="CJ70" i="10"/>
  <c r="CK67" i="10"/>
  <c r="CJ67" i="10"/>
  <c r="CK65" i="10"/>
  <c r="CJ65" i="10"/>
  <c r="CL64" i="10"/>
  <c r="CK63" i="10"/>
  <c r="CJ63" i="10"/>
  <c r="CK60" i="10"/>
  <c r="CJ60" i="10"/>
  <c r="CK58" i="10"/>
  <c r="CJ58" i="10"/>
  <c r="CK57" i="10"/>
  <c r="CK55" i="10"/>
  <c r="CJ55" i="10"/>
  <c r="CL53" i="10"/>
  <c r="CK52" i="10"/>
  <c r="CJ52" i="10"/>
  <c r="CK50" i="10"/>
  <c r="CJ50" i="10"/>
  <c r="CL49" i="10"/>
  <c r="CK48" i="10"/>
  <c r="CJ48" i="10"/>
  <c r="CK45" i="10"/>
  <c r="CJ45" i="10"/>
  <c r="CL43" i="10"/>
  <c r="CK42" i="10"/>
  <c r="CJ42" i="10"/>
  <c r="CK40" i="10"/>
  <c r="CJ40" i="10"/>
  <c r="CL39" i="10"/>
  <c r="CK38" i="10"/>
  <c r="CJ38" i="10"/>
  <c r="CK35" i="10"/>
  <c r="CJ35" i="10"/>
  <c r="CK33" i="10"/>
  <c r="CK31" i="10"/>
  <c r="CJ31" i="10"/>
  <c r="CK29" i="10"/>
  <c r="CK27" i="10"/>
  <c r="CJ27" i="10"/>
  <c r="CK24" i="10"/>
  <c r="CJ24" i="10"/>
  <c r="CK21" i="10"/>
  <c r="CJ21" i="10"/>
  <c r="CJ23" i="10" s="1"/>
  <c r="CK18" i="10"/>
  <c r="CJ18" i="10"/>
  <c r="CJ20" i="10" s="1"/>
  <c r="CK15" i="10"/>
  <c r="CJ15" i="10"/>
  <c r="CJ17" i="10" s="1"/>
  <c r="CK13" i="10"/>
  <c r="CL12" i="10"/>
  <c r="CK11" i="10"/>
  <c r="CJ11" i="10"/>
  <c r="CK9" i="10"/>
  <c r="CL8" i="10"/>
  <c r="CK7" i="10"/>
  <c r="CJ7" i="10"/>
  <c r="CG277" i="10"/>
  <c r="CF277" i="10"/>
  <c r="CG276" i="10"/>
  <c r="CF276" i="10"/>
  <c r="CG275" i="10"/>
  <c r="CF275" i="10"/>
  <c r="CG273" i="10"/>
  <c r="CF273" i="10"/>
  <c r="CG272" i="10"/>
  <c r="CF272" i="10"/>
  <c r="CG271" i="10"/>
  <c r="CF271" i="10"/>
  <c r="CG269" i="10"/>
  <c r="CF269" i="10"/>
  <c r="CG268" i="10"/>
  <c r="CF268" i="10"/>
  <c r="CG266" i="10"/>
  <c r="CF266" i="10"/>
  <c r="CG265" i="10"/>
  <c r="CF265" i="10"/>
  <c r="CG263" i="10"/>
  <c r="CF263" i="10"/>
  <c r="CG262" i="10"/>
  <c r="CF262" i="10"/>
  <c r="CG260" i="10"/>
  <c r="CF260" i="10"/>
  <c r="CG259" i="10"/>
  <c r="CF259" i="10"/>
  <c r="CG258" i="10"/>
  <c r="CF258" i="10"/>
  <c r="CG256" i="10"/>
  <c r="CF256" i="10"/>
  <c r="CG255" i="10"/>
  <c r="CF255" i="10"/>
  <c r="CG253" i="10"/>
  <c r="CF253" i="10"/>
  <c r="CG252" i="10"/>
  <c r="CF252" i="10"/>
  <c r="CG251" i="10"/>
  <c r="CF251" i="10"/>
  <c r="CG249" i="10"/>
  <c r="CF249" i="10"/>
  <c r="CG248" i="10"/>
  <c r="CF248" i="10"/>
  <c r="CG247" i="10"/>
  <c r="CF247" i="10"/>
  <c r="CG245" i="10"/>
  <c r="CF245" i="10"/>
  <c r="CG244" i="10"/>
  <c r="CF244" i="10"/>
  <c r="CG243" i="10"/>
  <c r="CF243" i="10"/>
  <c r="CG241" i="10"/>
  <c r="CF241" i="10"/>
  <c r="CG240" i="10"/>
  <c r="CF240" i="10"/>
  <c r="CG239" i="10"/>
  <c r="CF239" i="10"/>
  <c r="CG237" i="10"/>
  <c r="CF237" i="10"/>
  <c r="CG236" i="10"/>
  <c r="CF236" i="10"/>
  <c r="CG235" i="10"/>
  <c r="CF235" i="10"/>
  <c r="CG233" i="10"/>
  <c r="CF233" i="10"/>
  <c r="CG232" i="10"/>
  <c r="CF232" i="10"/>
  <c r="CG231" i="10"/>
  <c r="CF231" i="10"/>
  <c r="CG230" i="10"/>
  <c r="CF230" i="10"/>
  <c r="CG229" i="10"/>
  <c r="CF229" i="10"/>
  <c r="CG228" i="10"/>
  <c r="CF228" i="10"/>
  <c r="CG226" i="10"/>
  <c r="CF226" i="10"/>
  <c r="CG225" i="10"/>
  <c r="CF225" i="10"/>
  <c r="CG224" i="10"/>
  <c r="CF224" i="10"/>
  <c r="CG223" i="10"/>
  <c r="CF223" i="10"/>
  <c r="CG222" i="10"/>
  <c r="CF222" i="10"/>
  <c r="CG221" i="10"/>
  <c r="CF221" i="10"/>
  <c r="CG220" i="10"/>
  <c r="CF220" i="10"/>
  <c r="CG218" i="10"/>
  <c r="CF218" i="10"/>
  <c r="CG217" i="10"/>
  <c r="CF217" i="10"/>
  <c r="CG216" i="10"/>
  <c r="CF216" i="10"/>
  <c r="CG215" i="10"/>
  <c r="CF215" i="10"/>
  <c r="CG214" i="10"/>
  <c r="CF214" i="10"/>
  <c r="CG213" i="10"/>
  <c r="CF213" i="10"/>
  <c r="CG211" i="10"/>
  <c r="CF211" i="10"/>
  <c r="CG210" i="10"/>
  <c r="CF210" i="10"/>
  <c r="CG209" i="10"/>
  <c r="CF209" i="10"/>
  <c r="CG208" i="10"/>
  <c r="CF208" i="10"/>
  <c r="CG207" i="10"/>
  <c r="CF207" i="10"/>
  <c r="CG206" i="10"/>
  <c r="CF206" i="10"/>
  <c r="CG204" i="10"/>
  <c r="CF204" i="10"/>
  <c r="CG203" i="10"/>
  <c r="CF203" i="10"/>
  <c r="CG202" i="10"/>
  <c r="CF202" i="10"/>
  <c r="CG201" i="10"/>
  <c r="CF201" i="10"/>
  <c r="CG199" i="10"/>
  <c r="CF199" i="10"/>
  <c r="CG198" i="10"/>
  <c r="CF198" i="10"/>
  <c r="CG197" i="10"/>
  <c r="CF197" i="10"/>
  <c r="CG195" i="10"/>
  <c r="CF195" i="10"/>
  <c r="CG194" i="10"/>
  <c r="CF194" i="10"/>
  <c r="CG193" i="10"/>
  <c r="CF193" i="10"/>
  <c r="CG192" i="10"/>
  <c r="CF192" i="10"/>
  <c r="CG191" i="10"/>
  <c r="CF191" i="10"/>
  <c r="CG190" i="10"/>
  <c r="CF190" i="10"/>
  <c r="CG189" i="10"/>
  <c r="CF189" i="10"/>
  <c r="CG188" i="10"/>
  <c r="CF188" i="10"/>
  <c r="CG186" i="10"/>
  <c r="CF186" i="10"/>
  <c r="CG185" i="10"/>
  <c r="CF185" i="10"/>
  <c r="CG184" i="10"/>
  <c r="CF184" i="10"/>
  <c r="CG183" i="10"/>
  <c r="CF183" i="10"/>
  <c r="CG182" i="10"/>
  <c r="CF182" i="10"/>
  <c r="CG181" i="10"/>
  <c r="CF181" i="10"/>
  <c r="CG180" i="10"/>
  <c r="CF180" i="10"/>
  <c r="CG179" i="10"/>
  <c r="CF179" i="10"/>
  <c r="CG178" i="10"/>
  <c r="CF178" i="10"/>
  <c r="CG177" i="10"/>
  <c r="CF177" i="10"/>
  <c r="CG175" i="10"/>
  <c r="CF175" i="10"/>
  <c r="CG174" i="10"/>
  <c r="CF174" i="10"/>
  <c r="CG173" i="10"/>
  <c r="CF173" i="10"/>
  <c r="CG172" i="10"/>
  <c r="CF172" i="10"/>
  <c r="CG171" i="10"/>
  <c r="CF171" i="10"/>
  <c r="CG170" i="10"/>
  <c r="CF170" i="10"/>
  <c r="CG169" i="10"/>
  <c r="CF169" i="10"/>
  <c r="CG168" i="10"/>
  <c r="CG167" i="10"/>
  <c r="CF167" i="10"/>
  <c r="CG166" i="10"/>
  <c r="CF166" i="10"/>
  <c r="CG164" i="10"/>
  <c r="CF164" i="10"/>
  <c r="CG163" i="10"/>
  <c r="CF163" i="10"/>
  <c r="CG162" i="10"/>
  <c r="CF162" i="10"/>
  <c r="CG161" i="10"/>
  <c r="CF161" i="10"/>
  <c r="CG160" i="10"/>
  <c r="CF160" i="10"/>
  <c r="CG158" i="10"/>
  <c r="CF158" i="10"/>
  <c r="CG157" i="10"/>
  <c r="CF157" i="10"/>
  <c r="CG156" i="10"/>
  <c r="CF156" i="10"/>
  <c r="CG155" i="10"/>
  <c r="CF155" i="10"/>
  <c r="CG154" i="10"/>
  <c r="CF154" i="10"/>
  <c r="CG153" i="10"/>
  <c r="CF153" i="10"/>
  <c r="CG151" i="10"/>
  <c r="CF151" i="10"/>
  <c r="CG150" i="10"/>
  <c r="CF150" i="10"/>
  <c r="CG149" i="10"/>
  <c r="CF149" i="10"/>
  <c r="CG148" i="10"/>
  <c r="CF148" i="10"/>
  <c r="CG147" i="10"/>
  <c r="CF147" i="10"/>
  <c r="CG145" i="10"/>
  <c r="CF145" i="10"/>
  <c r="CG144" i="10"/>
  <c r="CF144" i="10"/>
  <c r="CG143" i="10"/>
  <c r="CF143" i="10"/>
  <c r="CG142" i="10"/>
  <c r="CF142" i="10"/>
  <c r="CG141" i="10"/>
  <c r="CG139" i="10"/>
  <c r="CF139" i="10"/>
  <c r="CG138" i="10"/>
  <c r="CF138" i="10"/>
  <c r="CG136" i="10"/>
  <c r="CF136" i="10"/>
  <c r="CG135" i="10"/>
  <c r="CF135" i="10"/>
  <c r="CG134" i="10"/>
  <c r="CF134" i="10"/>
  <c r="CG132" i="10"/>
  <c r="CF132" i="10"/>
  <c r="CG131" i="10"/>
  <c r="CF131" i="10"/>
  <c r="CG129" i="10"/>
  <c r="CF129" i="10"/>
  <c r="CG128" i="10"/>
  <c r="CF128" i="10"/>
  <c r="CG126" i="10"/>
  <c r="CF126" i="10"/>
  <c r="CG125" i="10"/>
  <c r="CF125" i="10"/>
  <c r="CG124" i="10"/>
  <c r="CF124" i="10"/>
  <c r="CG123" i="10"/>
  <c r="CF123" i="10"/>
  <c r="CG121" i="10"/>
  <c r="CF121" i="10"/>
  <c r="CG120" i="10"/>
  <c r="CF120" i="10"/>
  <c r="CG119" i="10"/>
  <c r="CF119" i="10"/>
  <c r="CG118" i="10"/>
  <c r="CG116" i="10"/>
  <c r="CF116" i="10"/>
  <c r="CG115" i="10"/>
  <c r="CF115" i="10"/>
  <c r="CG114" i="10"/>
  <c r="CF114" i="10"/>
  <c r="CG113" i="10"/>
  <c r="CF113" i="10"/>
  <c r="CG111" i="10"/>
  <c r="CF111" i="10"/>
  <c r="CG110" i="10"/>
  <c r="CF110" i="10"/>
  <c r="CG109" i="10"/>
  <c r="CF109" i="10"/>
  <c r="CG108" i="10"/>
  <c r="CF108" i="10"/>
  <c r="CG106" i="10"/>
  <c r="CF106" i="10"/>
  <c r="CG105" i="10"/>
  <c r="CF105" i="10"/>
  <c r="CG104" i="10"/>
  <c r="CF104" i="10"/>
  <c r="CG103" i="10"/>
  <c r="CF103" i="10"/>
  <c r="CG101" i="10"/>
  <c r="CF101" i="10"/>
  <c r="CG100" i="10"/>
  <c r="CF100" i="10"/>
  <c r="CG99" i="10"/>
  <c r="CF99" i="10"/>
  <c r="CG98" i="10"/>
  <c r="CF98" i="10"/>
  <c r="CG97" i="10"/>
  <c r="CF97" i="10"/>
  <c r="CG96" i="10"/>
  <c r="CF96" i="10"/>
  <c r="CG95" i="10"/>
  <c r="CF95" i="10"/>
  <c r="CG94" i="10"/>
  <c r="CF94" i="10"/>
  <c r="CG92" i="10"/>
  <c r="CF92" i="10"/>
  <c r="CG91" i="10"/>
  <c r="CF91" i="10"/>
  <c r="CG90" i="10"/>
  <c r="CF90" i="10"/>
  <c r="CG89" i="10"/>
  <c r="CF89" i="10"/>
  <c r="CG87" i="10"/>
  <c r="CF87" i="10"/>
  <c r="CG86" i="10"/>
  <c r="CF86" i="10"/>
  <c r="CG85" i="10"/>
  <c r="CF85" i="10"/>
  <c r="CG84" i="10"/>
  <c r="CF84" i="10"/>
  <c r="CG82" i="10"/>
  <c r="CF82" i="10"/>
  <c r="CG81" i="10"/>
  <c r="CF81" i="10"/>
  <c r="CG80" i="10"/>
  <c r="CF80" i="10"/>
  <c r="CG78" i="10"/>
  <c r="CF78" i="10"/>
  <c r="CG77" i="10"/>
  <c r="CF77" i="10"/>
  <c r="CG76" i="10"/>
  <c r="CF76" i="10"/>
  <c r="CG75" i="10"/>
  <c r="CF75" i="10"/>
  <c r="CG73" i="10"/>
  <c r="CF73" i="10"/>
  <c r="CG72" i="10"/>
  <c r="CF72" i="10"/>
  <c r="CG71" i="10"/>
  <c r="CF71" i="10"/>
  <c r="CG70" i="10"/>
  <c r="CF70" i="10"/>
  <c r="CG68" i="10"/>
  <c r="CF68" i="10"/>
  <c r="CG67" i="10"/>
  <c r="CF67" i="10"/>
  <c r="CG65" i="10"/>
  <c r="CF65" i="10"/>
  <c r="CG64" i="10"/>
  <c r="CF64" i="10"/>
  <c r="CG63" i="10"/>
  <c r="CF63" i="10"/>
  <c r="CG61" i="10"/>
  <c r="CF61" i="10"/>
  <c r="CG60" i="10"/>
  <c r="CF60" i="10"/>
  <c r="CG58" i="10"/>
  <c r="CF58" i="10"/>
  <c r="CG57" i="10"/>
  <c r="CF57" i="10"/>
  <c r="CG56" i="10"/>
  <c r="CF56" i="10"/>
  <c r="CG55" i="10"/>
  <c r="CF55" i="10"/>
  <c r="CG53" i="10"/>
  <c r="CF53" i="10"/>
  <c r="CG52" i="10"/>
  <c r="CF52" i="10"/>
  <c r="CG50" i="10"/>
  <c r="CF50" i="10"/>
  <c r="CG49" i="10"/>
  <c r="CF49" i="10"/>
  <c r="CG48" i="10"/>
  <c r="CF48" i="10"/>
  <c r="CG46" i="10"/>
  <c r="CF46" i="10"/>
  <c r="CG45" i="10"/>
  <c r="CF45" i="10"/>
  <c r="CG43" i="10"/>
  <c r="CF43" i="10"/>
  <c r="CG42" i="10"/>
  <c r="CF42" i="10"/>
  <c r="CG40" i="10"/>
  <c r="CF40" i="10"/>
  <c r="CG39" i="10"/>
  <c r="CF39" i="10"/>
  <c r="CG38" i="10"/>
  <c r="CF38" i="10"/>
  <c r="CG36" i="10"/>
  <c r="CF36" i="10"/>
  <c r="CG35" i="10"/>
  <c r="CF35" i="10"/>
  <c r="CG33" i="10"/>
  <c r="CF33" i="10"/>
  <c r="CG32" i="10"/>
  <c r="CF32" i="10"/>
  <c r="CG31" i="10"/>
  <c r="CF31" i="10"/>
  <c r="CG29" i="10"/>
  <c r="CF29" i="10"/>
  <c r="CG28" i="10"/>
  <c r="CF28" i="10"/>
  <c r="CG27" i="10"/>
  <c r="CF27" i="10"/>
  <c r="CG25" i="10"/>
  <c r="CF25" i="10"/>
  <c r="CG24" i="10"/>
  <c r="CF24" i="10"/>
  <c r="CG22" i="10"/>
  <c r="CF22" i="10"/>
  <c r="CG21" i="10"/>
  <c r="CF21" i="10"/>
  <c r="CG19" i="10"/>
  <c r="CF19" i="10"/>
  <c r="CG18" i="10"/>
  <c r="CF18" i="10"/>
  <c r="CG16" i="10"/>
  <c r="CF16" i="10"/>
  <c r="CG15" i="10"/>
  <c r="CF15" i="10"/>
  <c r="CG13" i="10"/>
  <c r="CF13" i="10"/>
  <c r="CG12" i="10"/>
  <c r="CF12" i="10"/>
  <c r="CG11" i="10"/>
  <c r="CF11" i="10"/>
  <c r="CG9" i="10"/>
  <c r="CF9" i="10"/>
  <c r="CG8" i="10"/>
  <c r="CF8" i="10"/>
  <c r="CG7" i="10"/>
  <c r="CF7" i="10"/>
  <c r="CI278" i="10"/>
  <c r="CH278" i="10"/>
  <c r="CE278" i="10"/>
  <c r="CD278" i="10"/>
  <c r="CC278" i="10"/>
  <c r="CA278" i="10"/>
  <c r="BZ278" i="10"/>
  <c r="BY278" i="10"/>
  <c r="BX278" i="10"/>
  <c r="BW278" i="10"/>
  <c r="BV278" i="10"/>
  <c r="BU277" i="10"/>
  <c r="BU276" i="10"/>
  <c r="BU275" i="10"/>
  <c r="CI274" i="10"/>
  <c r="CH274" i="10"/>
  <c r="CE274" i="10"/>
  <c r="CD274" i="10"/>
  <c r="CC274" i="10"/>
  <c r="CA274" i="10"/>
  <c r="BZ274" i="10"/>
  <c r="BY274" i="10"/>
  <c r="BX274" i="10"/>
  <c r="BW274" i="10"/>
  <c r="BV274" i="10"/>
  <c r="CB273" i="10"/>
  <c r="BU273" i="10"/>
  <c r="CB272" i="10"/>
  <c r="BU272" i="10"/>
  <c r="CB271" i="10"/>
  <c r="BU271" i="10"/>
  <c r="CI270" i="10"/>
  <c r="CH270" i="10"/>
  <c r="CE270" i="10"/>
  <c r="CD270" i="10"/>
  <c r="CC270" i="10"/>
  <c r="CA270" i="10"/>
  <c r="BZ270" i="10"/>
  <c r="BY270" i="10"/>
  <c r="BX270" i="10"/>
  <c r="BW270" i="10"/>
  <c r="BV270" i="10"/>
  <c r="CB269" i="10"/>
  <c r="BU269" i="10"/>
  <c r="CB268" i="10"/>
  <c r="BU268" i="10"/>
  <c r="CI267" i="10"/>
  <c r="CH267" i="10"/>
  <c r="CE267" i="10"/>
  <c r="CD267" i="10"/>
  <c r="CC267" i="10"/>
  <c r="CA267" i="10"/>
  <c r="BZ267" i="10"/>
  <c r="BY267" i="10"/>
  <c r="BX267" i="10"/>
  <c r="BW267" i="10"/>
  <c r="BV267" i="10"/>
  <c r="CB266" i="10"/>
  <c r="BU266" i="10"/>
  <c r="CB265" i="10"/>
  <c r="BU265" i="10"/>
  <c r="CI264" i="10"/>
  <c r="CH264" i="10"/>
  <c r="CE264" i="10"/>
  <c r="CD264" i="10"/>
  <c r="CC264" i="10"/>
  <c r="CA264" i="10"/>
  <c r="BZ264" i="10"/>
  <c r="BY264" i="10"/>
  <c r="BX264" i="10"/>
  <c r="BW264" i="10"/>
  <c r="BV264" i="10"/>
  <c r="CB263" i="10"/>
  <c r="BU263" i="10"/>
  <c r="CB262" i="10"/>
  <c r="BU262" i="10"/>
  <c r="CI261" i="10"/>
  <c r="CH261" i="10"/>
  <c r="CE261" i="10"/>
  <c r="CD261" i="10"/>
  <c r="CC261" i="10"/>
  <c r="CA261" i="10"/>
  <c r="BZ261" i="10"/>
  <c r="BY261" i="10"/>
  <c r="BX261" i="10"/>
  <c r="BW261" i="10"/>
  <c r="BV261" i="10"/>
  <c r="BU260" i="10"/>
  <c r="BU259" i="10"/>
  <c r="BU258" i="10"/>
  <c r="CI257" i="10"/>
  <c r="CH257" i="10"/>
  <c r="CE257" i="10"/>
  <c r="CD257" i="10"/>
  <c r="CC257" i="10"/>
  <c r="CA257" i="10"/>
  <c r="BZ257" i="10"/>
  <c r="BY257" i="10"/>
  <c r="BX257" i="10"/>
  <c r="BW257" i="10"/>
  <c r="BV257" i="10"/>
  <c r="BU256" i="10"/>
  <c r="BU255" i="10"/>
  <c r="CI254" i="10"/>
  <c r="CH254" i="10"/>
  <c r="CE254" i="10"/>
  <c r="CD254" i="10"/>
  <c r="CC254" i="10"/>
  <c r="CA254" i="10"/>
  <c r="BZ254" i="10"/>
  <c r="BY254" i="10"/>
  <c r="BX254" i="10"/>
  <c r="BW254" i="10"/>
  <c r="BV254" i="10"/>
  <c r="CB253" i="10"/>
  <c r="BU253" i="10"/>
  <c r="CB252" i="10"/>
  <c r="BU252" i="10"/>
  <c r="CB251" i="10"/>
  <c r="BU251" i="10"/>
  <c r="CI250" i="10"/>
  <c r="CH250" i="10"/>
  <c r="CE250" i="10"/>
  <c r="CD250" i="10"/>
  <c r="CC250" i="10"/>
  <c r="CA250" i="10"/>
  <c r="BZ250" i="10"/>
  <c r="BY250" i="10"/>
  <c r="BX250" i="10"/>
  <c r="BW250" i="10"/>
  <c r="BV250" i="10"/>
  <c r="BU249" i="10"/>
  <c r="BU248" i="10"/>
  <c r="BU247" i="10"/>
  <c r="CI246" i="10"/>
  <c r="CH246" i="10"/>
  <c r="CE246" i="10"/>
  <c r="CD246" i="10"/>
  <c r="CC246" i="10"/>
  <c r="CA246" i="10"/>
  <c r="BZ246" i="10"/>
  <c r="BY246" i="10"/>
  <c r="BX246" i="10"/>
  <c r="BW246" i="10"/>
  <c r="BV246" i="10"/>
  <c r="CB245" i="10"/>
  <c r="BU245" i="10"/>
  <c r="CB244" i="10"/>
  <c r="BU244" i="10"/>
  <c r="CB243" i="10"/>
  <c r="BU243" i="10"/>
  <c r="CI242" i="10"/>
  <c r="CH242" i="10"/>
  <c r="CE242" i="10"/>
  <c r="CD242" i="10"/>
  <c r="CC242" i="10"/>
  <c r="CA242" i="10"/>
  <c r="BZ242" i="10"/>
  <c r="BY242" i="10"/>
  <c r="BX242" i="10"/>
  <c r="BW242" i="10"/>
  <c r="BV242" i="10"/>
  <c r="CB241" i="10"/>
  <c r="BU241" i="10"/>
  <c r="CB240" i="10"/>
  <c r="BU240" i="10"/>
  <c r="CB239" i="10"/>
  <c r="BU239" i="10"/>
  <c r="CI238" i="10"/>
  <c r="CH238" i="10"/>
  <c r="CE238" i="10"/>
  <c r="CD238" i="10"/>
  <c r="CC238" i="10"/>
  <c r="CA238" i="10"/>
  <c r="BZ238" i="10"/>
  <c r="BY238" i="10"/>
  <c r="BX238" i="10"/>
  <c r="BW238" i="10"/>
  <c r="BV238" i="10"/>
  <c r="BU237" i="10"/>
  <c r="BU236" i="10"/>
  <c r="BU235" i="10"/>
  <c r="CI234" i="10"/>
  <c r="CH234" i="10"/>
  <c r="CE234" i="10"/>
  <c r="CD234" i="10"/>
  <c r="CC234" i="10"/>
  <c r="CA234" i="10"/>
  <c r="BZ234" i="10"/>
  <c r="BY234" i="10"/>
  <c r="BX234" i="10"/>
  <c r="BW234" i="10"/>
  <c r="BV234" i="10"/>
  <c r="CB233" i="10"/>
  <c r="BU233" i="10"/>
  <c r="CB232" i="10"/>
  <c r="BU232" i="10"/>
  <c r="CB231" i="10"/>
  <c r="BU231" i="10"/>
  <c r="CB230" i="10"/>
  <c r="BU230" i="10"/>
  <c r="CB229" i="10"/>
  <c r="BU229" i="10"/>
  <c r="CB228" i="10"/>
  <c r="BU228" i="10"/>
  <c r="CI227" i="10"/>
  <c r="CH227" i="10"/>
  <c r="CE227" i="10"/>
  <c r="CD227" i="10"/>
  <c r="CC227" i="10"/>
  <c r="CA227" i="10"/>
  <c r="BZ227" i="10"/>
  <c r="BY227" i="10"/>
  <c r="BX227" i="10"/>
  <c r="BW227" i="10"/>
  <c r="BV227" i="10"/>
  <c r="CB226" i="10"/>
  <c r="BU226" i="10"/>
  <c r="CB225" i="10"/>
  <c r="BU225" i="10"/>
  <c r="CB224" i="10"/>
  <c r="BU224" i="10"/>
  <c r="CB223" i="10"/>
  <c r="BU223" i="10"/>
  <c r="CB222" i="10"/>
  <c r="BU222" i="10"/>
  <c r="CB221" i="10"/>
  <c r="BU221" i="10"/>
  <c r="CB220" i="10"/>
  <c r="BU220" i="10"/>
  <c r="CI219" i="10"/>
  <c r="CH219" i="10"/>
  <c r="CE219" i="10"/>
  <c r="CD219" i="10"/>
  <c r="CC219" i="10"/>
  <c r="CA219" i="10"/>
  <c r="BZ219" i="10"/>
  <c r="BY219" i="10"/>
  <c r="BX219" i="10"/>
  <c r="BW219" i="10"/>
  <c r="BV219" i="10"/>
  <c r="CB218" i="10"/>
  <c r="BU218" i="10"/>
  <c r="CB217" i="10"/>
  <c r="BU217" i="10"/>
  <c r="CB216" i="10"/>
  <c r="BU216" i="10"/>
  <c r="CL215" i="10"/>
  <c r="CB215" i="10"/>
  <c r="BU215" i="10"/>
  <c r="CB214" i="10"/>
  <c r="BU214" i="10"/>
  <c r="CB213" i="10"/>
  <c r="BU213" i="10"/>
  <c r="CI212" i="10"/>
  <c r="CH212" i="10"/>
  <c r="CE212" i="10"/>
  <c r="CD212" i="10"/>
  <c r="CC212" i="10"/>
  <c r="CA212" i="10"/>
  <c r="BZ212" i="10"/>
  <c r="BY212" i="10"/>
  <c r="BX212" i="10"/>
  <c r="BW212" i="10"/>
  <c r="BV212" i="10"/>
  <c r="CB211" i="10"/>
  <c r="BU211" i="10"/>
  <c r="CB210" i="10"/>
  <c r="BU210" i="10"/>
  <c r="CB209" i="10"/>
  <c r="BU209" i="10"/>
  <c r="CB208" i="10"/>
  <c r="BU208" i="10"/>
  <c r="CB207" i="10"/>
  <c r="BU207" i="10"/>
  <c r="CB206" i="10"/>
  <c r="BU206" i="10"/>
  <c r="CI205" i="10"/>
  <c r="CH205" i="10"/>
  <c r="CE205" i="10"/>
  <c r="CD205" i="10"/>
  <c r="CC205" i="10"/>
  <c r="CA205" i="10"/>
  <c r="BZ205" i="10"/>
  <c r="BY205" i="10"/>
  <c r="BX205" i="10"/>
  <c r="BW205" i="10"/>
  <c r="BV205" i="10"/>
  <c r="CB204" i="10"/>
  <c r="BU204" i="10"/>
  <c r="CB203" i="10"/>
  <c r="BU203" i="10"/>
  <c r="CB202" i="10"/>
  <c r="BU202" i="10"/>
  <c r="CB201" i="10"/>
  <c r="BU201" i="10"/>
  <c r="CI200" i="10"/>
  <c r="CH200" i="10"/>
  <c r="CE200" i="10"/>
  <c r="CD200" i="10"/>
  <c r="CC200" i="10"/>
  <c r="CA200" i="10"/>
  <c r="BZ200" i="10"/>
  <c r="BY200" i="10"/>
  <c r="BX200" i="10"/>
  <c r="BW200" i="10"/>
  <c r="BV200" i="10"/>
  <c r="CB199" i="10"/>
  <c r="BU199" i="10"/>
  <c r="CB198" i="10"/>
  <c r="BU198" i="10"/>
  <c r="CB197" i="10"/>
  <c r="BU197" i="10"/>
  <c r="CI196" i="10"/>
  <c r="CH196" i="10"/>
  <c r="CE196" i="10"/>
  <c r="CD196" i="10"/>
  <c r="CC196" i="10"/>
  <c r="CA196" i="10"/>
  <c r="BZ196" i="10"/>
  <c r="BY196" i="10"/>
  <c r="BX196" i="10"/>
  <c r="BW196" i="10"/>
  <c r="BV196" i="10"/>
  <c r="CB195" i="10"/>
  <c r="BU195" i="10"/>
  <c r="CB194" i="10"/>
  <c r="BU194" i="10"/>
  <c r="CB193" i="10"/>
  <c r="BU193" i="10"/>
  <c r="CB192" i="10"/>
  <c r="BU192" i="10"/>
  <c r="CB191" i="10"/>
  <c r="BU191" i="10"/>
  <c r="CB190" i="10"/>
  <c r="BU190" i="10"/>
  <c r="CB189" i="10"/>
  <c r="BU189" i="10"/>
  <c r="CB188" i="10"/>
  <c r="BU188" i="10"/>
  <c r="CI187" i="10"/>
  <c r="CH187" i="10"/>
  <c r="CE187" i="10"/>
  <c r="CD187" i="10"/>
  <c r="CC187" i="10"/>
  <c r="CA187" i="10"/>
  <c r="BZ187" i="10"/>
  <c r="BY187" i="10"/>
  <c r="BX187" i="10"/>
  <c r="BW187" i="10"/>
  <c r="BV187" i="10"/>
  <c r="CB186" i="10"/>
  <c r="BU186" i="10"/>
  <c r="CB185" i="10"/>
  <c r="BU185" i="10"/>
  <c r="CB184" i="10"/>
  <c r="BU184" i="10"/>
  <c r="CB183" i="10"/>
  <c r="BU183" i="10"/>
  <c r="CB182" i="10"/>
  <c r="BU182" i="10"/>
  <c r="CB181" i="10"/>
  <c r="BU181" i="10"/>
  <c r="CB180" i="10"/>
  <c r="BU180" i="10"/>
  <c r="CB179" i="10"/>
  <c r="BU179" i="10"/>
  <c r="CB178" i="10"/>
  <c r="BU178" i="10"/>
  <c r="CB177" i="10"/>
  <c r="BU177" i="10"/>
  <c r="CI176" i="10"/>
  <c r="CH176" i="10"/>
  <c r="CE176" i="10"/>
  <c r="CD176" i="10"/>
  <c r="CC176" i="10"/>
  <c r="CA176" i="10"/>
  <c r="BZ176" i="10"/>
  <c r="BY176" i="10"/>
  <c r="BX176" i="10"/>
  <c r="BW176" i="10"/>
  <c r="BV176" i="10"/>
  <c r="BU175" i="10"/>
  <c r="BU174" i="10"/>
  <c r="BU173" i="10"/>
  <c r="BU172" i="10"/>
  <c r="BU171" i="10"/>
  <c r="BU170" i="10"/>
  <c r="BU169" i="10"/>
  <c r="BU168" i="10"/>
  <c r="BU167" i="10"/>
  <c r="BU166" i="10"/>
  <c r="CI165" i="10"/>
  <c r="CH165" i="10"/>
  <c r="CE165" i="10"/>
  <c r="CD165" i="10"/>
  <c r="CC165" i="10"/>
  <c r="CA165" i="10"/>
  <c r="BZ165" i="10"/>
  <c r="BY165" i="10"/>
  <c r="BX165" i="10"/>
  <c r="BW165" i="10"/>
  <c r="BV165" i="10"/>
  <c r="CB164" i="10"/>
  <c r="BU164" i="10"/>
  <c r="CB163" i="10"/>
  <c r="BU163" i="10"/>
  <c r="CB162" i="10"/>
  <c r="BU162" i="10"/>
  <c r="CB161" i="10"/>
  <c r="BU161" i="10"/>
  <c r="CB160" i="10"/>
  <c r="BU160" i="10"/>
  <c r="CI159" i="10"/>
  <c r="CH159" i="10"/>
  <c r="CE159" i="10"/>
  <c r="CD159" i="10"/>
  <c r="CC159" i="10"/>
  <c r="CA159" i="10"/>
  <c r="BZ159" i="10"/>
  <c r="BY159" i="10"/>
  <c r="BX159" i="10"/>
  <c r="BW159" i="10"/>
  <c r="BV159" i="10"/>
  <c r="CB158" i="10"/>
  <c r="BU158" i="10"/>
  <c r="CB157" i="10"/>
  <c r="BU157" i="10"/>
  <c r="CB156" i="10"/>
  <c r="BU156" i="10"/>
  <c r="CL155" i="10"/>
  <c r="CB155" i="10"/>
  <c r="BU155" i="10"/>
  <c r="CB154" i="10"/>
  <c r="BU154" i="10"/>
  <c r="CB153" i="10"/>
  <c r="BU153" i="10"/>
  <c r="CI152" i="10"/>
  <c r="CH152" i="10"/>
  <c r="CE152" i="10"/>
  <c r="CD152" i="10"/>
  <c r="CC152" i="10"/>
  <c r="CA152" i="10"/>
  <c r="BZ152" i="10"/>
  <c r="BY152" i="10"/>
  <c r="BX152" i="10"/>
  <c r="BW152" i="10"/>
  <c r="BV152" i="10"/>
  <c r="BU151" i="10"/>
  <c r="BU150" i="10"/>
  <c r="BU149" i="10"/>
  <c r="BU148" i="10"/>
  <c r="BU147" i="10"/>
  <c r="CI146" i="10"/>
  <c r="CH146" i="10"/>
  <c r="CE146" i="10"/>
  <c r="CD146" i="10"/>
  <c r="CC146" i="10"/>
  <c r="CA146" i="10"/>
  <c r="BZ146" i="10"/>
  <c r="BY146" i="10"/>
  <c r="BX146" i="10"/>
  <c r="BW146" i="10"/>
  <c r="BV146" i="10"/>
  <c r="BU145" i="10"/>
  <c r="BU144" i="10"/>
  <c r="BU143" i="10"/>
  <c r="BU142" i="10"/>
  <c r="BU141" i="10"/>
  <c r="CI140" i="10"/>
  <c r="CH140" i="10"/>
  <c r="CE140" i="10"/>
  <c r="CD140" i="10"/>
  <c r="CC140" i="10"/>
  <c r="CA140" i="10"/>
  <c r="BZ140" i="10"/>
  <c r="BY140" i="10"/>
  <c r="BX140" i="10"/>
  <c r="BW140" i="10"/>
  <c r="BV140" i="10"/>
  <c r="BU139" i="10"/>
  <c r="BU138" i="10"/>
  <c r="CI137" i="10"/>
  <c r="CH137" i="10"/>
  <c r="CE137" i="10"/>
  <c r="CD137" i="10"/>
  <c r="CC137" i="10"/>
  <c r="CA137" i="10"/>
  <c r="BZ137" i="10"/>
  <c r="BY137" i="10"/>
  <c r="BX137" i="10"/>
  <c r="BW137" i="10"/>
  <c r="BV137" i="10"/>
  <c r="BU136" i="10"/>
  <c r="BU135" i="10"/>
  <c r="BU134" i="10"/>
  <c r="CI133" i="10"/>
  <c r="CH133" i="10"/>
  <c r="CE133" i="10"/>
  <c r="CD133" i="10"/>
  <c r="CC133" i="10"/>
  <c r="CA133" i="10"/>
  <c r="BZ133" i="10"/>
  <c r="BY133" i="10"/>
  <c r="BX133" i="10"/>
  <c r="BW133" i="10"/>
  <c r="BV133" i="10"/>
  <c r="CB132" i="10"/>
  <c r="BU132" i="10"/>
  <c r="CB131" i="10"/>
  <c r="BU131" i="10"/>
  <c r="CI130" i="10"/>
  <c r="CH130" i="10"/>
  <c r="CE130" i="10"/>
  <c r="CD130" i="10"/>
  <c r="CC130" i="10"/>
  <c r="CA130" i="10"/>
  <c r="BZ130" i="10"/>
  <c r="BY130" i="10"/>
  <c r="BX130" i="10"/>
  <c r="BW130" i="10"/>
  <c r="BV130" i="10"/>
  <c r="BU129" i="10"/>
  <c r="BU128" i="10"/>
  <c r="CI127" i="10"/>
  <c r="CH127" i="10"/>
  <c r="CE127" i="10"/>
  <c r="CD127" i="10"/>
  <c r="CC127" i="10"/>
  <c r="CA127" i="10"/>
  <c r="BZ127" i="10"/>
  <c r="BY127" i="10"/>
  <c r="BX127" i="10"/>
  <c r="BW127" i="10"/>
  <c r="BV127" i="10"/>
  <c r="BU126" i="10"/>
  <c r="BU125" i="10"/>
  <c r="CL124" i="10"/>
  <c r="BU124" i="10"/>
  <c r="BU123" i="10"/>
  <c r="CI122" i="10"/>
  <c r="CH122" i="10"/>
  <c r="CE122" i="10"/>
  <c r="CD122" i="10"/>
  <c r="CC122" i="10"/>
  <c r="CA122" i="10"/>
  <c r="BZ122" i="10"/>
  <c r="BY122" i="10"/>
  <c r="BX122" i="10"/>
  <c r="BW122" i="10"/>
  <c r="BV122" i="10"/>
  <c r="BU121" i="10"/>
  <c r="BU120" i="10"/>
  <c r="BU119" i="10"/>
  <c r="BU118" i="10"/>
  <c r="CI117" i="10"/>
  <c r="CH117" i="10"/>
  <c r="CE117" i="10"/>
  <c r="CD117" i="10"/>
  <c r="CC117" i="10"/>
  <c r="CA117" i="10"/>
  <c r="BZ117" i="10"/>
  <c r="BY117" i="10"/>
  <c r="BX117" i="10"/>
  <c r="BW117" i="10"/>
  <c r="BV117" i="10"/>
  <c r="BU116" i="10"/>
  <c r="BU115" i="10"/>
  <c r="BU114" i="10"/>
  <c r="BU113" i="10"/>
  <c r="CI112" i="10"/>
  <c r="CH112" i="10"/>
  <c r="CE112" i="10"/>
  <c r="CD112" i="10"/>
  <c r="CC112" i="10"/>
  <c r="CA112" i="10"/>
  <c r="BZ112" i="10"/>
  <c r="BY112" i="10"/>
  <c r="BX112" i="10"/>
  <c r="BW112" i="10"/>
  <c r="BV112" i="10"/>
  <c r="CB111" i="10"/>
  <c r="BU111" i="10"/>
  <c r="CB110" i="10"/>
  <c r="BU110" i="10"/>
  <c r="CB109" i="10"/>
  <c r="BU109" i="10"/>
  <c r="CB108" i="10"/>
  <c r="BU108" i="10"/>
  <c r="CI107" i="10"/>
  <c r="CH107" i="10"/>
  <c r="CE107" i="10"/>
  <c r="CD107" i="10"/>
  <c r="CC107" i="10"/>
  <c r="CA107" i="10"/>
  <c r="BZ107" i="10"/>
  <c r="BY107" i="10"/>
  <c r="BX107" i="10"/>
  <c r="BW107" i="10"/>
  <c r="BV107" i="10"/>
  <c r="BU106" i="10"/>
  <c r="BU105" i="10"/>
  <c r="BU104" i="10"/>
  <c r="BU103" i="10"/>
  <c r="CI102" i="10"/>
  <c r="CH102" i="10"/>
  <c r="CE102" i="10"/>
  <c r="CD102" i="10"/>
  <c r="CC102" i="10"/>
  <c r="CA102" i="10"/>
  <c r="BZ102" i="10"/>
  <c r="BY102" i="10"/>
  <c r="BX102" i="10"/>
  <c r="BW102" i="10"/>
  <c r="BV102" i="10"/>
  <c r="CB101" i="10"/>
  <c r="BU101" i="10"/>
  <c r="CB100" i="10"/>
  <c r="BU100" i="10"/>
  <c r="CB99" i="10"/>
  <c r="BU99" i="10"/>
  <c r="CB98" i="10"/>
  <c r="BU98" i="10"/>
  <c r="CB97" i="10"/>
  <c r="BU97" i="10"/>
  <c r="CB96" i="10"/>
  <c r="BU96" i="10"/>
  <c r="CL95" i="10"/>
  <c r="CB95" i="10"/>
  <c r="BU95" i="10"/>
  <c r="CB94" i="10"/>
  <c r="BY94" i="10"/>
  <c r="BU94" i="10"/>
  <c r="CI93" i="10"/>
  <c r="CH93" i="10"/>
  <c r="CE93" i="10"/>
  <c r="CD93" i="10"/>
  <c r="CC93" i="10"/>
  <c r="CA93" i="10"/>
  <c r="BZ93" i="10"/>
  <c r="BY93" i="10"/>
  <c r="BX93" i="10"/>
  <c r="BW93" i="10"/>
  <c r="BV93" i="10"/>
  <c r="BU92" i="10"/>
  <c r="BU91" i="10"/>
  <c r="BU90" i="10"/>
  <c r="BU89" i="10"/>
  <c r="CI88" i="10"/>
  <c r="CH88" i="10"/>
  <c r="CE88" i="10"/>
  <c r="CD88" i="10"/>
  <c r="CC88" i="10"/>
  <c r="CA88" i="10"/>
  <c r="BZ88" i="10"/>
  <c r="BY88" i="10"/>
  <c r="BX88" i="10"/>
  <c r="BW88" i="10"/>
  <c r="BV88" i="10"/>
  <c r="BU87" i="10"/>
  <c r="BU86" i="10"/>
  <c r="CL85" i="10"/>
  <c r="BU85" i="10"/>
  <c r="BU84" i="10"/>
  <c r="CI83" i="10"/>
  <c r="CH83" i="10"/>
  <c r="CE83" i="10"/>
  <c r="CD83" i="10"/>
  <c r="CC83" i="10"/>
  <c r="CA83" i="10"/>
  <c r="BZ83" i="10"/>
  <c r="BY83" i="10"/>
  <c r="BX83" i="10"/>
  <c r="BW83" i="10"/>
  <c r="BV83" i="10"/>
  <c r="BU82" i="10"/>
  <c r="BU81" i="10"/>
  <c r="BU80" i="10"/>
  <c r="CI79" i="10"/>
  <c r="CH79" i="10"/>
  <c r="CE79" i="10"/>
  <c r="CD79" i="10"/>
  <c r="CC79" i="10"/>
  <c r="CA79" i="10"/>
  <c r="BZ79" i="10"/>
  <c r="BY79" i="10"/>
  <c r="BX79" i="10"/>
  <c r="BW79" i="10"/>
  <c r="BV79" i="10"/>
  <c r="BU78" i="10"/>
  <c r="BU77" i="10"/>
  <c r="BU76" i="10"/>
  <c r="BU75" i="10"/>
  <c r="CI74" i="10"/>
  <c r="CH74" i="10"/>
  <c r="CE74" i="10"/>
  <c r="CD74" i="10"/>
  <c r="CC74" i="10"/>
  <c r="CA74" i="10"/>
  <c r="BZ74" i="10"/>
  <c r="BY74" i="10"/>
  <c r="BX74" i="10"/>
  <c r="BW74" i="10"/>
  <c r="BV74" i="10"/>
  <c r="CB73" i="10"/>
  <c r="BU73" i="10"/>
  <c r="CB72" i="10"/>
  <c r="BU72" i="10"/>
  <c r="CB71" i="10"/>
  <c r="BU71" i="10"/>
  <c r="CB70" i="10"/>
  <c r="BU70" i="10"/>
  <c r="CI69" i="10"/>
  <c r="CH69" i="10"/>
  <c r="CE69" i="10"/>
  <c r="CD69" i="10"/>
  <c r="CC69" i="10"/>
  <c r="CA69" i="10"/>
  <c r="BZ69" i="10"/>
  <c r="BY69" i="10"/>
  <c r="BX69" i="10"/>
  <c r="BW69" i="10"/>
  <c r="BV69" i="10"/>
  <c r="CL68" i="10"/>
  <c r="CB68" i="10"/>
  <c r="BU68" i="10"/>
  <c r="CB67" i="10"/>
  <c r="BU67" i="10"/>
  <c r="CI66" i="10"/>
  <c r="CH66" i="10"/>
  <c r="CE66" i="10"/>
  <c r="CD66" i="10"/>
  <c r="CC66" i="10"/>
  <c r="CA66" i="10"/>
  <c r="BZ66" i="10"/>
  <c r="BY66" i="10"/>
  <c r="BX66" i="10"/>
  <c r="BW66" i="10"/>
  <c r="BV66" i="10"/>
  <c r="BU65" i="10"/>
  <c r="BU64" i="10"/>
  <c r="BU63" i="10"/>
  <c r="CI62" i="10"/>
  <c r="CH62" i="10"/>
  <c r="CE62" i="10"/>
  <c r="CD62" i="10"/>
  <c r="CC62" i="10"/>
  <c r="CA62" i="10"/>
  <c r="BZ62" i="10"/>
  <c r="BY62" i="10"/>
  <c r="BX62" i="10"/>
  <c r="BW62" i="10"/>
  <c r="BV62" i="10"/>
  <c r="CL61" i="10"/>
  <c r="CB61" i="10"/>
  <c r="BU61" i="10"/>
  <c r="CB60" i="10"/>
  <c r="BU60" i="10"/>
  <c r="CI59" i="10"/>
  <c r="CH59" i="10"/>
  <c r="CE59" i="10"/>
  <c r="CD59" i="10"/>
  <c r="CC59" i="10"/>
  <c r="CA59" i="10"/>
  <c r="BZ59" i="10"/>
  <c r="BY59" i="10"/>
  <c r="BX59" i="10"/>
  <c r="BW59" i="10"/>
  <c r="BV59" i="10"/>
  <c r="CB58" i="10"/>
  <c r="BU58" i="10"/>
  <c r="CB57" i="10"/>
  <c r="BU57" i="10"/>
  <c r="CL56" i="10"/>
  <c r="CB56" i="10"/>
  <c r="BU56" i="10"/>
  <c r="CB55" i="10"/>
  <c r="BU55" i="10"/>
  <c r="CI54" i="10"/>
  <c r="CH54" i="10"/>
  <c r="CE54" i="10"/>
  <c r="CD54" i="10"/>
  <c r="CC54" i="10"/>
  <c r="CA54" i="10"/>
  <c r="BZ54" i="10"/>
  <c r="BY54" i="10"/>
  <c r="BX54" i="10"/>
  <c r="BW54" i="10"/>
  <c r="BV54" i="10"/>
  <c r="BU53" i="10"/>
  <c r="BU52" i="10"/>
  <c r="CI51" i="10"/>
  <c r="CH51" i="10"/>
  <c r="CE51" i="10"/>
  <c r="CD51" i="10"/>
  <c r="CC51" i="10"/>
  <c r="CA51" i="10"/>
  <c r="BZ51" i="10"/>
  <c r="BY51" i="10"/>
  <c r="BX51" i="10"/>
  <c r="BW51" i="10"/>
  <c r="BV51" i="10"/>
  <c r="CB50" i="10"/>
  <c r="BU50" i="10"/>
  <c r="CB49" i="10"/>
  <c r="BU49" i="10"/>
  <c r="CB48" i="10"/>
  <c r="BU48" i="10"/>
  <c r="CI47" i="10"/>
  <c r="CH47" i="10"/>
  <c r="CE47" i="10"/>
  <c r="CD47" i="10"/>
  <c r="CC47" i="10"/>
  <c r="CA47" i="10"/>
  <c r="BZ47" i="10"/>
  <c r="BY47" i="10"/>
  <c r="BX47" i="10"/>
  <c r="BW47" i="10"/>
  <c r="BV47" i="10"/>
  <c r="CB46" i="10"/>
  <c r="BU46" i="10"/>
  <c r="CB45" i="10"/>
  <c r="BU45" i="10"/>
  <c r="CI44" i="10"/>
  <c r="CH44" i="10"/>
  <c r="CE44" i="10"/>
  <c r="CD44" i="10"/>
  <c r="CC44" i="10"/>
  <c r="CA44" i="10"/>
  <c r="BZ44" i="10"/>
  <c r="BY44" i="10"/>
  <c r="BX44" i="10"/>
  <c r="BW44" i="10"/>
  <c r="BV44" i="10"/>
  <c r="CB43" i="10"/>
  <c r="BU43" i="10"/>
  <c r="CB42" i="10"/>
  <c r="BU42" i="10"/>
  <c r="CI41" i="10"/>
  <c r="CH41" i="10"/>
  <c r="CE41" i="10"/>
  <c r="CD41" i="10"/>
  <c r="CC41" i="10"/>
  <c r="CA41" i="10"/>
  <c r="BZ41" i="10"/>
  <c r="BY41" i="10"/>
  <c r="BX41" i="10"/>
  <c r="BW41" i="10"/>
  <c r="BV41" i="10"/>
  <c r="BU40" i="10"/>
  <c r="BU39" i="10"/>
  <c r="BU38" i="10"/>
  <c r="CI37" i="10"/>
  <c r="CH37" i="10"/>
  <c r="CE37" i="10"/>
  <c r="CD37" i="10"/>
  <c r="CC37" i="10"/>
  <c r="CA37" i="10"/>
  <c r="BZ37" i="10"/>
  <c r="BY37" i="10"/>
  <c r="BX37" i="10"/>
  <c r="BW37" i="10"/>
  <c r="BV37" i="10"/>
  <c r="BU36" i="10"/>
  <c r="BU35" i="10"/>
  <c r="CI34" i="10"/>
  <c r="CH34" i="10"/>
  <c r="CE34" i="10"/>
  <c r="CD34" i="10"/>
  <c r="CC34" i="10"/>
  <c r="CA34" i="10"/>
  <c r="BZ34" i="10"/>
  <c r="BY34" i="10"/>
  <c r="BX34" i="10"/>
  <c r="BW34" i="10"/>
  <c r="BV34" i="10"/>
  <c r="CB33" i="10"/>
  <c r="BU33" i="10"/>
  <c r="CB32" i="10"/>
  <c r="BU32" i="10"/>
  <c r="CB31" i="10"/>
  <c r="BU31" i="10"/>
  <c r="CI30" i="10"/>
  <c r="CH30" i="10"/>
  <c r="CE30" i="10"/>
  <c r="CD30" i="10"/>
  <c r="CC30" i="10"/>
  <c r="CA30" i="10"/>
  <c r="BZ30" i="10"/>
  <c r="BY30" i="10"/>
  <c r="BX30" i="10"/>
  <c r="BW30" i="10"/>
  <c r="BV30" i="10"/>
  <c r="CB29" i="10"/>
  <c r="BU29" i="10"/>
  <c r="CB28" i="10"/>
  <c r="BU28" i="10"/>
  <c r="CJ30" i="10"/>
  <c r="CB27" i="10"/>
  <c r="BU27" i="10"/>
  <c r="CI26" i="10"/>
  <c r="CH26" i="10"/>
  <c r="CE26" i="10"/>
  <c r="CD26" i="10"/>
  <c r="CC26" i="10"/>
  <c r="CA26" i="10"/>
  <c r="BZ26" i="10"/>
  <c r="BY26" i="10"/>
  <c r="BX26" i="10"/>
  <c r="BW26" i="10"/>
  <c r="BV26" i="10"/>
  <c r="BU25" i="10"/>
  <c r="BU24" i="10"/>
  <c r="CI23" i="10"/>
  <c r="CH23" i="10"/>
  <c r="CE23" i="10"/>
  <c r="CD23" i="10"/>
  <c r="CC23" i="10"/>
  <c r="CA23" i="10"/>
  <c r="BZ23" i="10"/>
  <c r="BY23" i="10"/>
  <c r="BX23" i="10"/>
  <c r="BW23" i="10"/>
  <c r="BV23" i="10"/>
  <c r="CL22" i="10"/>
  <c r="CB22" i="10"/>
  <c r="BU22" i="10"/>
  <c r="CB21" i="10"/>
  <c r="BU21" i="10"/>
  <c r="CI20" i="10"/>
  <c r="CH20" i="10"/>
  <c r="CE20" i="10"/>
  <c r="CD20" i="10"/>
  <c r="CC20" i="10"/>
  <c r="CA20" i="10"/>
  <c r="BZ20" i="10"/>
  <c r="BY20" i="10"/>
  <c r="BX20" i="10"/>
  <c r="BW20" i="10"/>
  <c r="BV20" i="10"/>
  <c r="CB19" i="10"/>
  <c r="BU19" i="10"/>
  <c r="CB18" i="10"/>
  <c r="BU18" i="10"/>
  <c r="CI17" i="10"/>
  <c r="CH17" i="10"/>
  <c r="CE17" i="10"/>
  <c r="CD17" i="10"/>
  <c r="CC17" i="10"/>
  <c r="CA17" i="10"/>
  <c r="BZ17" i="10"/>
  <c r="BY17" i="10"/>
  <c r="BX17" i="10"/>
  <c r="BW17" i="10"/>
  <c r="BV17" i="10"/>
  <c r="BU16" i="10"/>
  <c r="BU15" i="10"/>
  <c r="CI14" i="10"/>
  <c r="CH14" i="10"/>
  <c r="CE14" i="10"/>
  <c r="CD14" i="10"/>
  <c r="CC14" i="10"/>
  <c r="CA14" i="10"/>
  <c r="BZ14" i="10"/>
  <c r="BY14" i="10"/>
  <c r="BX14" i="10"/>
  <c r="BW14" i="10"/>
  <c r="BV14" i="10"/>
  <c r="CB13" i="10"/>
  <c r="BU13" i="10"/>
  <c r="CB12" i="10"/>
  <c r="BU12" i="10"/>
  <c r="CB11" i="10"/>
  <c r="BU11" i="10"/>
  <c r="CI10" i="10"/>
  <c r="CH10" i="10"/>
  <c r="CE10" i="10"/>
  <c r="CD10" i="10"/>
  <c r="CC10" i="10"/>
  <c r="CA10" i="10"/>
  <c r="BZ10" i="10"/>
  <c r="BY10" i="10"/>
  <c r="BX10" i="10"/>
  <c r="BW10" i="10"/>
  <c r="BV10" i="10"/>
  <c r="CB9" i="10"/>
  <c r="BU9" i="10"/>
  <c r="CB8" i="10"/>
  <c r="BU8" i="10"/>
  <c r="CB7" i="10"/>
  <c r="BU7" i="10"/>
  <c r="BK63" i="10"/>
  <c r="BM7" i="10"/>
  <c r="BS277" i="10"/>
  <c r="BR276" i="10"/>
  <c r="BQ276" i="10"/>
  <c r="BR275" i="10"/>
  <c r="BQ275" i="10"/>
  <c r="BS273" i="10"/>
  <c r="BR272" i="10"/>
  <c r="BQ272" i="10"/>
  <c r="BR271" i="10"/>
  <c r="BQ271" i="10"/>
  <c r="BS269" i="10"/>
  <c r="BR268" i="10"/>
  <c r="BQ268" i="10"/>
  <c r="BS266" i="10"/>
  <c r="BR265" i="10"/>
  <c r="BQ265" i="10"/>
  <c r="BS263" i="10"/>
  <c r="BR262" i="10"/>
  <c r="BQ262" i="10"/>
  <c r="BR260" i="10"/>
  <c r="BR258" i="10"/>
  <c r="BQ258" i="10"/>
  <c r="BS256" i="10"/>
  <c r="BR255" i="10"/>
  <c r="BQ255" i="10"/>
  <c r="BR253" i="10"/>
  <c r="BS253" i="10" s="1"/>
  <c r="BS252" i="10"/>
  <c r="BR251" i="10"/>
  <c r="BQ251" i="10"/>
  <c r="BR249" i="10"/>
  <c r="BS248" i="10"/>
  <c r="BR247" i="10"/>
  <c r="BQ247" i="10"/>
  <c r="BR245" i="10"/>
  <c r="BS244" i="10"/>
  <c r="BR243" i="10"/>
  <c r="BQ243" i="10"/>
  <c r="BR241" i="10"/>
  <c r="BS240" i="10"/>
  <c r="BR239" i="10"/>
  <c r="BQ239" i="10"/>
  <c r="BR237" i="10"/>
  <c r="BS236" i="10"/>
  <c r="BR235" i="10"/>
  <c r="BQ235" i="10"/>
  <c r="BR233" i="10"/>
  <c r="BQ232" i="10"/>
  <c r="BR231" i="10"/>
  <c r="BS230" i="10"/>
  <c r="BR229" i="10"/>
  <c r="BQ229" i="10"/>
  <c r="BR228" i="10"/>
  <c r="BQ228" i="10"/>
  <c r="BR226" i="10"/>
  <c r="BQ225" i="10"/>
  <c r="BR224" i="10"/>
  <c r="BS223" i="10"/>
  <c r="BR222" i="10"/>
  <c r="BQ222" i="10"/>
  <c r="BR221" i="10"/>
  <c r="BQ221" i="10"/>
  <c r="BR220" i="10"/>
  <c r="BQ220" i="10"/>
  <c r="BR218" i="10"/>
  <c r="BQ217" i="10"/>
  <c r="BR216" i="10"/>
  <c r="BS215" i="10"/>
  <c r="BR214" i="10"/>
  <c r="BQ214" i="10"/>
  <c r="BR213" i="10"/>
  <c r="BQ213" i="10"/>
  <c r="BR211" i="10"/>
  <c r="BQ210" i="10"/>
  <c r="BS209" i="10"/>
  <c r="BR208" i="10"/>
  <c r="BQ208" i="10"/>
  <c r="BR207" i="10"/>
  <c r="BQ207" i="10"/>
  <c r="BR206" i="10"/>
  <c r="BQ206" i="10"/>
  <c r="BR204" i="10"/>
  <c r="BQ204" i="10"/>
  <c r="BS203" i="10"/>
  <c r="BR202" i="10"/>
  <c r="BQ202" i="10"/>
  <c r="BR201" i="10"/>
  <c r="BQ201" i="10"/>
  <c r="BS199" i="10"/>
  <c r="BR198" i="10"/>
  <c r="BQ198" i="10"/>
  <c r="BR197" i="10"/>
  <c r="BQ197" i="10"/>
  <c r="BR195" i="10"/>
  <c r="BQ195" i="10"/>
  <c r="BR194" i="10"/>
  <c r="BQ193" i="10"/>
  <c r="BR192" i="10"/>
  <c r="BR191" i="10"/>
  <c r="BS190" i="10"/>
  <c r="BR189" i="10"/>
  <c r="BQ189" i="10"/>
  <c r="BR188" i="10"/>
  <c r="BQ188" i="10"/>
  <c r="BR186" i="10"/>
  <c r="BQ186" i="10"/>
  <c r="BR185" i="10"/>
  <c r="BQ184" i="10"/>
  <c r="BQ183" i="10"/>
  <c r="BR182" i="10"/>
  <c r="BS181" i="10"/>
  <c r="BR180" i="10"/>
  <c r="BQ180" i="10"/>
  <c r="BR179" i="10"/>
  <c r="BQ179" i="10"/>
  <c r="BR178" i="10"/>
  <c r="BQ178" i="10"/>
  <c r="BR177" i="10"/>
  <c r="BQ177" i="10"/>
  <c r="BR175" i="10"/>
  <c r="BQ175" i="10"/>
  <c r="BR174" i="10"/>
  <c r="BQ173" i="10"/>
  <c r="BQ172" i="10"/>
  <c r="BR171" i="10"/>
  <c r="BS170" i="10"/>
  <c r="BR169" i="10"/>
  <c r="BQ169" i="10"/>
  <c r="BR168" i="10"/>
  <c r="BQ168" i="10"/>
  <c r="BR167" i="10"/>
  <c r="BQ167" i="10"/>
  <c r="BR166" i="10"/>
  <c r="BQ166" i="10"/>
  <c r="BR164" i="10"/>
  <c r="BQ164" i="10"/>
  <c r="BR163" i="10"/>
  <c r="BR162" i="10"/>
  <c r="BS161" i="10"/>
  <c r="BR160" i="10"/>
  <c r="BQ160" i="10"/>
  <c r="BR158" i="10"/>
  <c r="BQ158" i="10"/>
  <c r="BR157" i="10"/>
  <c r="BQ157" i="10"/>
  <c r="BR156" i="10"/>
  <c r="BS155" i="10"/>
  <c r="BR154" i="10"/>
  <c r="BQ154" i="10"/>
  <c r="BR153" i="10"/>
  <c r="BQ153" i="10"/>
  <c r="BR151" i="10"/>
  <c r="BQ151" i="10"/>
  <c r="BR150" i="10"/>
  <c r="BR149" i="10"/>
  <c r="BS148" i="10"/>
  <c r="BR147" i="10"/>
  <c r="BQ147" i="10"/>
  <c r="BR145" i="10"/>
  <c r="BQ145" i="10"/>
  <c r="BR144" i="10"/>
  <c r="BR143" i="10"/>
  <c r="BS142" i="10"/>
  <c r="BR141" i="10"/>
  <c r="BQ141" i="10"/>
  <c r="BS139" i="10"/>
  <c r="BR138" i="10"/>
  <c r="BR140" i="10" s="1"/>
  <c r="BQ138" i="10"/>
  <c r="BR136" i="10"/>
  <c r="BQ136" i="10"/>
  <c r="BS135" i="10"/>
  <c r="BR134" i="10"/>
  <c r="BQ134" i="10"/>
  <c r="BS132" i="10"/>
  <c r="BR131" i="10"/>
  <c r="BQ131" i="10"/>
  <c r="BS129" i="10"/>
  <c r="BR128" i="10"/>
  <c r="BQ128" i="10"/>
  <c r="BR126" i="10"/>
  <c r="BQ126" i="10"/>
  <c r="BR125" i="10"/>
  <c r="BR123" i="10"/>
  <c r="BQ123" i="10"/>
  <c r="BR121" i="10"/>
  <c r="BQ121" i="10"/>
  <c r="BR120" i="10"/>
  <c r="BS119" i="10"/>
  <c r="BR118" i="10"/>
  <c r="BQ118" i="10"/>
  <c r="BR116" i="10"/>
  <c r="BR115" i="10"/>
  <c r="BS114" i="10"/>
  <c r="BR113" i="10"/>
  <c r="BQ113" i="10"/>
  <c r="BR111" i="10"/>
  <c r="BS111" i="10" s="1"/>
  <c r="BS110" i="10"/>
  <c r="BR109" i="10"/>
  <c r="BQ109" i="10"/>
  <c r="BR108" i="10"/>
  <c r="BQ108" i="10"/>
  <c r="BR106" i="10"/>
  <c r="BQ106" i="10"/>
  <c r="BR105" i="10"/>
  <c r="BS104" i="10"/>
  <c r="BR103" i="10"/>
  <c r="BQ103" i="10"/>
  <c r="BR101" i="10"/>
  <c r="BQ101" i="10"/>
  <c r="BR100" i="10"/>
  <c r="BQ100" i="10"/>
  <c r="BR99" i="10"/>
  <c r="BQ99" i="10"/>
  <c r="BR98" i="10"/>
  <c r="BR97" i="10"/>
  <c r="BS97" i="10" s="1"/>
  <c r="BR96" i="10"/>
  <c r="BR94" i="10"/>
  <c r="BQ94" i="10"/>
  <c r="BR92" i="10"/>
  <c r="BQ92" i="10"/>
  <c r="BR91" i="10"/>
  <c r="BQ91" i="10"/>
  <c r="BS90" i="10"/>
  <c r="BR89" i="10"/>
  <c r="BQ89" i="10"/>
  <c r="BR87" i="10"/>
  <c r="BQ87" i="10"/>
  <c r="BR86" i="10"/>
  <c r="BS86" i="10" s="1"/>
  <c r="BS85" i="10"/>
  <c r="BR84" i="10"/>
  <c r="BQ84" i="10"/>
  <c r="BR82" i="10"/>
  <c r="BQ82" i="10"/>
  <c r="BS81" i="10"/>
  <c r="BR80" i="10"/>
  <c r="BQ80" i="10"/>
  <c r="BR78" i="10"/>
  <c r="BQ78" i="10"/>
  <c r="BR77" i="10"/>
  <c r="BS76" i="10"/>
  <c r="BR75" i="10"/>
  <c r="BQ75" i="10"/>
  <c r="BR73" i="10"/>
  <c r="BQ73" i="10"/>
  <c r="BR72" i="10"/>
  <c r="BS71" i="10"/>
  <c r="BR70" i="10"/>
  <c r="BQ70" i="10"/>
  <c r="BS68" i="10"/>
  <c r="BR67" i="10"/>
  <c r="BQ67" i="10"/>
  <c r="BR65" i="10"/>
  <c r="BQ65" i="10"/>
  <c r="BR63" i="10"/>
  <c r="BQ63" i="10"/>
  <c r="BS61" i="10"/>
  <c r="BR60" i="10"/>
  <c r="BQ60" i="10"/>
  <c r="BR58" i="10"/>
  <c r="BQ58" i="10"/>
  <c r="BR57" i="10"/>
  <c r="BS56" i="10"/>
  <c r="BR55" i="10"/>
  <c r="BQ55" i="10"/>
  <c r="BS53" i="10"/>
  <c r="BR52" i="10"/>
  <c r="BQ52" i="10"/>
  <c r="BR50" i="10"/>
  <c r="BQ50" i="10"/>
  <c r="BS49" i="10"/>
  <c r="BR48" i="10"/>
  <c r="BQ48" i="10"/>
  <c r="BS46" i="10"/>
  <c r="BR45" i="10"/>
  <c r="BQ45" i="10"/>
  <c r="BS43" i="10"/>
  <c r="BR42" i="10"/>
  <c r="BQ42" i="10"/>
  <c r="BR40" i="10"/>
  <c r="BQ40" i="10"/>
  <c r="BR38" i="10"/>
  <c r="BQ38" i="10"/>
  <c r="BS36" i="10"/>
  <c r="BR35" i="10"/>
  <c r="BQ35" i="10"/>
  <c r="BR33" i="10"/>
  <c r="BS33" i="10" s="1"/>
  <c r="BS32" i="10"/>
  <c r="BR31" i="10"/>
  <c r="BQ31" i="10"/>
  <c r="BR29" i="10"/>
  <c r="BS29" i="10" s="1"/>
  <c r="BS28" i="10"/>
  <c r="BR27" i="10"/>
  <c r="BQ27" i="10"/>
  <c r="BS25" i="10"/>
  <c r="BR24" i="10"/>
  <c r="BQ24" i="10"/>
  <c r="BS22" i="10"/>
  <c r="BR21" i="10"/>
  <c r="BQ21" i="10"/>
  <c r="BS19" i="10"/>
  <c r="BR18" i="10"/>
  <c r="BQ18" i="10"/>
  <c r="BS16" i="10"/>
  <c r="BR15" i="10"/>
  <c r="BQ15" i="10"/>
  <c r="BR13" i="10"/>
  <c r="BS12" i="10"/>
  <c r="BR11" i="10"/>
  <c r="BQ11" i="10"/>
  <c r="BR9" i="10"/>
  <c r="BS8" i="10"/>
  <c r="BR7" i="10"/>
  <c r="BQ7" i="10"/>
  <c r="BN277" i="10"/>
  <c r="BM277" i="10"/>
  <c r="BN276" i="10"/>
  <c r="BM276" i="10"/>
  <c r="BN275" i="10"/>
  <c r="BM275" i="10"/>
  <c r="BN273" i="10"/>
  <c r="BM273" i="10"/>
  <c r="BN272" i="10"/>
  <c r="BM272" i="10"/>
  <c r="BN271" i="10"/>
  <c r="BM271" i="10"/>
  <c r="BN269" i="10"/>
  <c r="BM269" i="10"/>
  <c r="BN268" i="10"/>
  <c r="BM268" i="10"/>
  <c r="BN266" i="10"/>
  <c r="BM266" i="10"/>
  <c r="BN265" i="10"/>
  <c r="BM265" i="10"/>
  <c r="BN263" i="10"/>
  <c r="BM263" i="10"/>
  <c r="BN262" i="10"/>
  <c r="BM262" i="10"/>
  <c r="BN260" i="10"/>
  <c r="BM260" i="10"/>
  <c r="BN259" i="10"/>
  <c r="BM259" i="10"/>
  <c r="BN258" i="10"/>
  <c r="BM258" i="10"/>
  <c r="BN256" i="10"/>
  <c r="BM256" i="10"/>
  <c r="BN255" i="10"/>
  <c r="BM255" i="10"/>
  <c r="BN253" i="10"/>
  <c r="BM253" i="10"/>
  <c r="BN252" i="10"/>
  <c r="BM252" i="10"/>
  <c r="BN251" i="10"/>
  <c r="BM251" i="10"/>
  <c r="BN249" i="10"/>
  <c r="BM249" i="10"/>
  <c r="BN248" i="10"/>
  <c r="BM248" i="10"/>
  <c r="BN247" i="10"/>
  <c r="BM247" i="10"/>
  <c r="BN245" i="10"/>
  <c r="BM245" i="10"/>
  <c r="BN244" i="10"/>
  <c r="BM244" i="10"/>
  <c r="BN243" i="10"/>
  <c r="BM243" i="10"/>
  <c r="BN241" i="10"/>
  <c r="BM241" i="10"/>
  <c r="BN240" i="10"/>
  <c r="BM240" i="10"/>
  <c r="BN239" i="10"/>
  <c r="BM239" i="10"/>
  <c r="BN237" i="10"/>
  <c r="BM237" i="10"/>
  <c r="BN236" i="10"/>
  <c r="BM236" i="10"/>
  <c r="BN235" i="10"/>
  <c r="BM235" i="10"/>
  <c r="BN233" i="10"/>
  <c r="BM233" i="10"/>
  <c r="BN232" i="10"/>
  <c r="BM232" i="10"/>
  <c r="BN231" i="10"/>
  <c r="BM231" i="10"/>
  <c r="BN230" i="10"/>
  <c r="BM230" i="10"/>
  <c r="BN229" i="10"/>
  <c r="BM229" i="10"/>
  <c r="BN228" i="10"/>
  <c r="BM228" i="10"/>
  <c r="BN226" i="10"/>
  <c r="BM226" i="10"/>
  <c r="BN225" i="10"/>
  <c r="BM225" i="10"/>
  <c r="BN224" i="10"/>
  <c r="BM224" i="10"/>
  <c r="BN223" i="10"/>
  <c r="BM223" i="10"/>
  <c r="BN222" i="10"/>
  <c r="BM222" i="10"/>
  <c r="BN221" i="10"/>
  <c r="BM221" i="10"/>
  <c r="BN220" i="10"/>
  <c r="BM220" i="10"/>
  <c r="BN218" i="10"/>
  <c r="BM218" i="10"/>
  <c r="BN217" i="10"/>
  <c r="BM217" i="10"/>
  <c r="BN216" i="10"/>
  <c r="BM216" i="10"/>
  <c r="BN215" i="10"/>
  <c r="BM215" i="10"/>
  <c r="BN214" i="10"/>
  <c r="BM214" i="10"/>
  <c r="BN213" i="10"/>
  <c r="BM213" i="10"/>
  <c r="BN211" i="10"/>
  <c r="BM211" i="10"/>
  <c r="BN210" i="10"/>
  <c r="BM210" i="10"/>
  <c r="BN209" i="10"/>
  <c r="BM209" i="10"/>
  <c r="BN208" i="10"/>
  <c r="BM208" i="10"/>
  <c r="BN207" i="10"/>
  <c r="BM207" i="10"/>
  <c r="BN206" i="10"/>
  <c r="BM206" i="10"/>
  <c r="BN204" i="10"/>
  <c r="BM204" i="10"/>
  <c r="BN203" i="10"/>
  <c r="BM203" i="10"/>
  <c r="BN202" i="10"/>
  <c r="BM202" i="10"/>
  <c r="BN201" i="10"/>
  <c r="BM201" i="10"/>
  <c r="BN199" i="10"/>
  <c r="BM199" i="10"/>
  <c r="BN198" i="10"/>
  <c r="BM198" i="10"/>
  <c r="BN197" i="10"/>
  <c r="BM197" i="10"/>
  <c r="BN195" i="10"/>
  <c r="BM195" i="10"/>
  <c r="BN194" i="10"/>
  <c r="BM194" i="10"/>
  <c r="BN193" i="10"/>
  <c r="BM193" i="10"/>
  <c r="BN192" i="10"/>
  <c r="BM192" i="10"/>
  <c r="BN191" i="10"/>
  <c r="BM191" i="10"/>
  <c r="BN190" i="10"/>
  <c r="BM190" i="10"/>
  <c r="BN189" i="10"/>
  <c r="BM189" i="10"/>
  <c r="BN188" i="10"/>
  <c r="BM188" i="10"/>
  <c r="BN186" i="10"/>
  <c r="BM186" i="10"/>
  <c r="BN185" i="10"/>
  <c r="BM185" i="10"/>
  <c r="BN184" i="10"/>
  <c r="BM184" i="10"/>
  <c r="BN183" i="10"/>
  <c r="BM183" i="10"/>
  <c r="BN182" i="10"/>
  <c r="BM182" i="10"/>
  <c r="BN181" i="10"/>
  <c r="BM181" i="10"/>
  <c r="BN180" i="10"/>
  <c r="BM180" i="10"/>
  <c r="BN179" i="10"/>
  <c r="BM179" i="10"/>
  <c r="BN178" i="10"/>
  <c r="BM178" i="10"/>
  <c r="BN177" i="10"/>
  <c r="BM177" i="10"/>
  <c r="BN175" i="10"/>
  <c r="BM175" i="10"/>
  <c r="BN174" i="10"/>
  <c r="BM174" i="10"/>
  <c r="BN173" i="10"/>
  <c r="BM173" i="10"/>
  <c r="BN172" i="10"/>
  <c r="BM172" i="10"/>
  <c r="BN171" i="10"/>
  <c r="BM171" i="10"/>
  <c r="BN170" i="10"/>
  <c r="BM170" i="10"/>
  <c r="BN169" i="10"/>
  <c r="BM169" i="10"/>
  <c r="BN168" i="10"/>
  <c r="BM168" i="10"/>
  <c r="BN167" i="10"/>
  <c r="BM167" i="10"/>
  <c r="BN166" i="10"/>
  <c r="BM166" i="10"/>
  <c r="BN164" i="10"/>
  <c r="BM164" i="10"/>
  <c r="BN163" i="10"/>
  <c r="BM163" i="10"/>
  <c r="BN162" i="10"/>
  <c r="BM162" i="10"/>
  <c r="BN161" i="10"/>
  <c r="BM161" i="10"/>
  <c r="BN160" i="10"/>
  <c r="BM160" i="10"/>
  <c r="BN158" i="10"/>
  <c r="BM158" i="10"/>
  <c r="BN157" i="10"/>
  <c r="BM157" i="10"/>
  <c r="BN156" i="10"/>
  <c r="BM156" i="10"/>
  <c r="BN155" i="10"/>
  <c r="BM155" i="10"/>
  <c r="BN154" i="10"/>
  <c r="BM154" i="10"/>
  <c r="BN153" i="10"/>
  <c r="BM153" i="10"/>
  <c r="BN151" i="10"/>
  <c r="BM151" i="10"/>
  <c r="BN150" i="10"/>
  <c r="BM150" i="10"/>
  <c r="BN149" i="10"/>
  <c r="BM149" i="10"/>
  <c r="BN148" i="10"/>
  <c r="BM148" i="10"/>
  <c r="BN147" i="10"/>
  <c r="BM147" i="10"/>
  <c r="BN145" i="10"/>
  <c r="BM145" i="10"/>
  <c r="BN144" i="10"/>
  <c r="BM144" i="10"/>
  <c r="BN143" i="10"/>
  <c r="BM143" i="10"/>
  <c r="BN142" i="10"/>
  <c r="BM142" i="10"/>
  <c r="BN141" i="10"/>
  <c r="BM141" i="10"/>
  <c r="BN139" i="10"/>
  <c r="BM139" i="10"/>
  <c r="BN138" i="10"/>
  <c r="BM138" i="10"/>
  <c r="BN136" i="10"/>
  <c r="BM136" i="10"/>
  <c r="BN135" i="10"/>
  <c r="BM135" i="10"/>
  <c r="BN134" i="10"/>
  <c r="BM134" i="10"/>
  <c r="BN132" i="10"/>
  <c r="BM132" i="10"/>
  <c r="BN131" i="10"/>
  <c r="BM131" i="10"/>
  <c r="BN129" i="10"/>
  <c r="BM129" i="10"/>
  <c r="BN128" i="10"/>
  <c r="BM128" i="10"/>
  <c r="BN126" i="10"/>
  <c r="BM126" i="10"/>
  <c r="BN125" i="10"/>
  <c r="BM125" i="10"/>
  <c r="BN124" i="10"/>
  <c r="BM124" i="10"/>
  <c r="BN123" i="10"/>
  <c r="BM123" i="10"/>
  <c r="BN121" i="10"/>
  <c r="BM121" i="10"/>
  <c r="BN120" i="10"/>
  <c r="BM120" i="10"/>
  <c r="BN119" i="10"/>
  <c r="BM119" i="10"/>
  <c r="BN118" i="10"/>
  <c r="BM118" i="10"/>
  <c r="BN116" i="10"/>
  <c r="BM116" i="10"/>
  <c r="BN115" i="10"/>
  <c r="BM115" i="10"/>
  <c r="BN114" i="10"/>
  <c r="BM114" i="10"/>
  <c r="BN113" i="10"/>
  <c r="BM113" i="10"/>
  <c r="BN111" i="10"/>
  <c r="BM111" i="10"/>
  <c r="BN110" i="10"/>
  <c r="BM110" i="10"/>
  <c r="BN109" i="10"/>
  <c r="BM109" i="10"/>
  <c r="BN108" i="10"/>
  <c r="BM108" i="10"/>
  <c r="BN106" i="10"/>
  <c r="BM106" i="10"/>
  <c r="BN105" i="10"/>
  <c r="BM105" i="10"/>
  <c r="BN104" i="10"/>
  <c r="BM104" i="10"/>
  <c r="BN103" i="10"/>
  <c r="BM103" i="10"/>
  <c r="BN101" i="10"/>
  <c r="BM101" i="10"/>
  <c r="BN100" i="10"/>
  <c r="BM100" i="10"/>
  <c r="BN99" i="10"/>
  <c r="BM99" i="10"/>
  <c r="BN98" i="10"/>
  <c r="BM98" i="10"/>
  <c r="BN97" i="10"/>
  <c r="BM97" i="10"/>
  <c r="BN96" i="10"/>
  <c r="BM96" i="10"/>
  <c r="BN95" i="10"/>
  <c r="BM95" i="10"/>
  <c r="BN94" i="10"/>
  <c r="BM94" i="10"/>
  <c r="BN92" i="10"/>
  <c r="BM92" i="10"/>
  <c r="BN91" i="10"/>
  <c r="BM91" i="10"/>
  <c r="BN90" i="10"/>
  <c r="BM90" i="10"/>
  <c r="BN89" i="10"/>
  <c r="BM89" i="10"/>
  <c r="BN87" i="10"/>
  <c r="BM87" i="10"/>
  <c r="BN86" i="10"/>
  <c r="BM86" i="10"/>
  <c r="BN85" i="10"/>
  <c r="BM85" i="10"/>
  <c r="BN84" i="10"/>
  <c r="BM84" i="10"/>
  <c r="BN82" i="10"/>
  <c r="BM82" i="10"/>
  <c r="BN81" i="10"/>
  <c r="BM81" i="10"/>
  <c r="BN80" i="10"/>
  <c r="BM80" i="10"/>
  <c r="BN78" i="10"/>
  <c r="BM78" i="10"/>
  <c r="BN77" i="10"/>
  <c r="BM77" i="10"/>
  <c r="BN76" i="10"/>
  <c r="BM76" i="10"/>
  <c r="BN75" i="10"/>
  <c r="BM75" i="10"/>
  <c r="BN73" i="10"/>
  <c r="BM73" i="10"/>
  <c r="BN72" i="10"/>
  <c r="BM72" i="10"/>
  <c r="BN71" i="10"/>
  <c r="BM71" i="10"/>
  <c r="BN70" i="10"/>
  <c r="BM70" i="10"/>
  <c r="BN68" i="10"/>
  <c r="BM68" i="10"/>
  <c r="BN67" i="10"/>
  <c r="BM67" i="10"/>
  <c r="BN65" i="10"/>
  <c r="BM65" i="10"/>
  <c r="BN64" i="10"/>
  <c r="BM64" i="10"/>
  <c r="BN63" i="10"/>
  <c r="BM63" i="10"/>
  <c r="BN61" i="10"/>
  <c r="BM61" i="10"/>
  <c r="BN60" i="10"/>
  <c r="BM60" i="10"/>
  <c r="BN58" i="10"/>
  <c r="BM58" i="10"/>
  <c r="BN57" i="10"/>
  <c r="BM57" i="10"/>
  <c r="BN56" i="10"/>
  <c r="BM56" i="10"/>
  <c r="BN55" i="10"/>
  <c r="BM55" i="10"/>
  <c r="BN53" i="10"/>
  <c r="BM53" i="10"/>
  <c r="BN52" i="10"/>
  <c r="BM52" i="10"/>
  <c r="BN50" i="10"/>
  <c r="BM50" i="10"/>
  <c r="BN49" i="10"/>
  <c r="BM49" i="10"/>
  <c r="BN48" i="10"/>
  <c r="BM48" i="10"/>
  <c r="BN46" i="10"/>
  <c r="BM46" i="10"/>
  <c r="BN45" i="10"/>
  <c r="BM45" i="10"/>
  <c r="BN43" i="10"/>
  <c r="BM43" i="10"/>
  <c r="BN42" i="10"/>
  <c r="BM42" i="10"/>
  <c r="BN40" i="10"/>
  <c r="BM40" i="10"/>
  <c r="BN39" i="10"/>
  <c r="BM39" i="10"/>
  <c r="BN38" i="10"/>
  <c r="BM38" i="10"/>
  <c r="BN36" i="10"/>
  <c r="BM36" i="10"/>
  <c r="BN35" i="10"/>
  <c r="BM35" i="10"/>
  <c r="BN33" i="10"/>
  <c r="BM33" i="10"/>
  <c r="BN32" i="10"/>
  <c r="BM32" i="10"/>
  <c r="BN31" i="10"/>
  <c r="BM31" i="10"/>
  <c r="BN29" i="10"/>
  <c r="BM29" i="10"/>
  <c r="BN28" i="10"/>
  <c r="BM28" i="10"/>
  <c r="BN27" i="10"/>
  <c r="BM27" i="10"/>
  <c r="BN25" i="10"/>
  <c r="BM25" i="10"/>
  <c r="BN24" i="10"/>
  <c r="BM24" i="10"/>
  <c r="BN22" i="10"/>
  <c r="BM22" i="10"/>
  <c r="BN21" i="10"/>
  <c r="BM21" i="10"/>
  <c r="BN19" i="10"/>
  <c r="BM19" i="10"/>
  <c r="BN18" i="10"/>
  <c r="BM18" i="10"/>
  <c r="BN16" i="10"/>
  <c r="BM16" i="10"/>
  <c r="BN15" i="10"/>
  <c r="BM15" i="10"/>
  <c r="BN13" i="10"/>
  <c r="BM13" i="10"/>
  <c r="BN12" i="10"/>
  <c r="BM12" i="10"/>
  <c r="BN11" i="10"/>
  <c r="BM11" i="10"/>
  <c r="BN9" i="10"/>
  <c r="BM9" i="10"/>
  <c r="BN8" i="10"/>
  <c r="BM8" i="10"/>
  <c r="BN7" i="10"/>
  <c r="BP278" i="10"/>
  <c r="BO278" i="10"/>
  <c r="BL278" i="10"/>
  <c r="BK278" i="10"/>
  <c r="BJ278" i="10"/>
  <c r="BH278" i="10"/>
  <c r="BG278" i="10"/>
  <c r="BF278" i="10"/>
  <c r="BE278" i="10"/>
  <c r="BD278" i="10"/>
  <c r="BC278" i="10"/>
  <c r="BI277" i="10"/>
  <c r="BB277" i="10"/>
  <c r="BI276" i="10"/>
  <c r="BB276" i="10"/>
  <c r="BI275" i="10"/>
  <c r="BB275" i="10"/>
  <c r="BP274" i="10"/>
  <c r="BO274" i="10"/>
  <c r="BL274" i="10"/>
  <c r="BK274" i="10"/>
  <c r="BJ274" i="10"/>
  <c r="BH274" i="10"/>
  <c r="BG274" i="10"/>
  <c r="BF274" i="10"/>
  <c r="BE274" i="10"/>
  <c r="BD274" i="10"/>
  <c r="BC274" i="10"/>
  <c r="BI273" i="10"/>
  <c r="BB273" i="10"/>
  <c r="BI272" i="10"/>
  <c r="BB272" i="10"/>
  <c r="BI271" i="10"/>
  <c r="BB271" i="10"/>
  <c r="BP270" i="10"/>
  <c r="BO270" i="10"/>
  <c r="BL270" i="10"/>
  <c r="BK270" i="10"/>
  <c r="BJ270" i="10"/>
  <c r="BH270" i="10"/>
  <c r="BG270" i="10"/>
  <c r="BF270" i="10"/>
  <c r="BE270" i="10"/>
  <c r="BD270" i="10"/>
  <c r="BC270" i="10"/>
  <c r="BI269" i="10"/>
  <c r="BB269" i="10"/>
  <c r="BI268" i="10"/>
  <c r="BB268" i="10"/>
  <c r="BP267" i="10"/>
  <c r="BO267" i="10"/>
  <c r="BL267" i="10"/>
  <c r="BK267" i="10"/>
  <c r="BJ267" i="10"/>
  <c r="BH267" i="10"/>
  <c r="BG267" i="10"/>
  <c r="BF267" i="10"/>
  <c r="BE267" i="10"/>
  <c r="BD267" i="10"/>
  <c r="BC267" i="10"/>
  <c r="BI266" i="10"/>
  <c r="BB266" i="10"/>
  <c r="BI265" i="10"/>
  <c r="BB265" i="10"/>
  <c r="BP264" i="10"/>
  <c r="BO264" i="10"/>
  <c r="BL264" i="10"/>
  <c r="BK264" i="10"/>
  <c r="BJ264" i="10"/>
  <c r="BH264" i="10"/>
  <c r="BG264" i="10"/>
  <c r="BF264" i="10"/>
  <c r="BE264" i="10"/>
  <c r="BD264" i="10"/>
  <c r="BC264" i="10"/>
  <c r="BI263" i="10"/>
  <c r="BB263" i="10"/>
  <c r="BI262" i="10"/>
  <c r="BB262" i="10"/>
  <c r="BP261" i="10"/>
  <c r="BO261" i="10"/>
  <c r="BL261" i="10"/>
  <c r="BK261" i="10"/>
  <c r="BJ261" i="10"/>
  <c r="BH261" i="10"/>
  <c r="BG261" i="10"/>
  <c r="BF261" i="10"/>
  <c r="BE261" i="10"/>
  <c r="BD261" i="10"/>
  <c r="BC261" i="10"/>
  <c r="BI260" i="10"/>
  <c r="BB260" i="10"/>
  <c r="BS259" i="10"/>
  <c r="BI259" i="10"/>
  <c r="BB259" i="10"/>
  <c r="BI258" i="10"/>
  <c r="BB258" i="10"/>
  <c r="BP257" i="10"/>
  <c r="BO257" i="10"/>
  <c r="BL257" i="10"/>
  <c r="BK257" i="10"/>
  <c r="BJ257" i="10"/>
  <c r="BH257" i="10"/>
  <c r="BG257" i="10"/>
  <c r="BF257" i="10"/>
  <c r="BE257" i="10"/>
  <c r="BD257" i="10"/>
  <c r="BC257" i="10"/>
  <c r="BI256" i="10"/>
  <c r="BB256" i="10"/>
  <c r="BI255" i="10"/>
  <c r="BB255" i="10"/>
  <c r="BP254" i="10"/>
  <c r="BO254" i="10"/>
  <c r="BL254" i="10"/>
  <c r="BK254" i="10"/>
  <c r="BJ254" i="10"/>
  <c r="BH254" i="10"/>
  <c r="BG254" i="10"/>
  <c r="BF254" i="10"/>
  <c r="BE254" i="10"/>
  <c r="BD254" i="10"/>
  <c r="BC254" i="10"/>
  <c r="BI253" i="10"/>
  <c r="BB253" i="10"/>
  <c r="BI252" i="10"/>
  <c r="BB252" i="10"/>
  <c r="BI251" i="10"/>
  <c r="BB251" i="10"/>
  <c r="BP250" i="10"/>
  <c r="BO250" i="10"/>
  <c r="BL250" i="10"/>
  <c r="BK250" i="10"/>
  <c r="BJ250" i="10"/>
  <c r="BH250" i="10"/>
  <c r="BG250" i="10"/>
  <c r="BF250" i="10"/>
  <c r="BE250" i="10"/>
  <c r="BD250" i="10"/>
  <c r="BC250" i="10"/>
  <c r="BI249" i="10"/>
  <c r="BB249" i="10"/>
  <c r="BI248" i="10"/>
  <c r="BB248" i="10"/>
  <c r="BI247" i="10"/>
  <c r="BB247" i="10"/>
  <c r="BP246" i="10"/>
  <c r="BO246" i="10"/>
  <c r="BL246" i="10"/>
  <c r="BK246" i="10"/>
  <c r="BJ246" i="10"/>
  <c r="BH246" i="10"/>
  <c r="BG246" i="10"/>
  <c r="BF246" i="10"/>
  <c r="BE246" i="10"/>
  <c r="BD246" i="10"/>
  <c r="BC246" i="10"/>
  <c r="BI245" i="10"/>
  <c r="BB245" i="10"/>
  <c r="BI244" i="10"/>
  <c r="BB244" i="10"/>
  <c r="BI243" i="10"/>
  <c r="BB243" i="10"/>
  <c r="BP242" i="10"/>
  <c r="BO242" i="10"/>
  <c r="BL242" i="10"/>
  <c r="BK242" i="10"/>
  <c r="BJ242" i="10"/>
  <c r="BH242" i="10"/>
  <c r="BG242" i="10"/>
  <c r="BF242" i="10"/>
  <c r="BE242" i="10"/>
  <c r="BD242" i="10"/>
  <c r="BC242" i="10"/>
  <c r="BI241" i="10"/>
  <c r="BB241" i="10"/>
  <c r="BI240" i="10"/>
  <c r="BB240" i="10"/>
  <c r="BI239" i="10"/>
  <c r="BB239" i="10"/>
  <c r="BP238" i="10"/>
  <c r="BO238" i="10"/>
  <c r="BL238" i="10"/>
  <c r="BK238" i="10"/>
  <c r="BJ238" i="10"/>
  <c r="BH238" i="10"/>
  <c r="BG238" i="10"/>
  <c r="BF238" i="10"/>
  <c r="BE238" i="10"/>
  <c r="BD238" i="10"/>
  <c r="BC238" i="10"/>
  <c r="BI237" i="10"/>
  <c r="BB237" i="10"/>
  <c r="BI236" i="10"/>
  <c r="BB236" i="10"/>
  <c r="BI235" i="10"/>
  <c r="BB235" i="10"/>
  <c r="BP234" i="10"/>
  <c r="BO234" i="10"/>
  <c r="BL234" i="10"/>
  <c r="BK234" i="10"/>
  <c r="BJ234" i="10"/>
  <c r="BH234" i="10"/>
  <c r="BG234" i="10"/>
  <c r="BF234" i="10"/>
  <c r="BE234" i="10"/>
  <c r="BD234" i="10"/>
  <c r="BC234" i="10"/>
  <c r="BI233" i="10"/>
  <c r="BB233" i="10"/>
  <c r="BI232" i="10"/>
  <c r="BB232" i="10"/>
  <c r="BI231" i="10"/>
  <c r="BB231" i="10"/>
  <c r="BI230" i="10"/>
  <c r="BB230" i="10"/>
  <c r="BI229" i="10"/>
  <c r="BB229" i="10"/>
  <c r="BI228" i="10"/>
  <c r="BB228" i="10"/>
  <c r="BP227" i="10"/>
  <c r="BO227" i="10"/>
  <c r="BL227" i="10"/>
  <c r="BK227" i="10"/>
  <c r="BJ227" i="10"/>
  <c r="BH227" i="10"/>
  <c r="BG227" i="10"/>
  <c r="BF227" i="10"/>
  <c r="BE227" i="10"/>
  <c r="BD227" i="10"/>
  <c r="BC227" i="10"/>
  <c r="BI226" i="10"/>
  <c r="BB226" i="10"/>
  <c r="BI225" i="10"/>
  <c r="BB225" i="10"/>
  <c r="BI224" i="10"/>
  <c r="BB224" i="10"/>
  <c r="BI223" i="10"/>
  <c r="BB223" i="10"/>
  <c r="BI222" i="10"/>
  <c r="BB222" i="10"/>
  <c r="BI221" i="10"/>
  <c r="BB221" i="10"/>
  <c r="BI220" i="10"/>
  <c r="BB220" i="10"/>
  <c r="BP219" i="10"/>
  <c r="BO219" i="10"/>
  <c r="BL219" i="10"/>
  <c r="BK219" i="10"/>
  <c r="BJ219" i="10"/>
  <c r="BH219" i="10"/>
  <c r="BG219" i="10"/>
  <c r="BF219" i="10"/>
  <c r="BE219" i="10"/>
  <c r="BD219" i="10"/>
  <c r="BC219" i="10"/>
  <c r="BI218" i="10"/>
  <c r="BB218" i="10"/>
  <c r="BI217" i="10"/>
  <c r="BB217" i="10"/>
  <c r="BI216" i="10"/>
  <c r="BB216" i="10"/>
  <c r="BI215" i="10"/>
  <c r="BB215" i="10"/>
  <c r="BI214" i="10"/>
  <c r="BB214" i="10"/>
  <c r="BI213" i="10"/>
  <c r="BB213" i="10"/>
  <c r="BP212" i="10"/>
  <c r="BO212" i="10"/>
  <c r="BL212" i="10"/>
  <c r="BK212" i="10"/>
  <c r="BJ212" i="10"/>
  <c r="BH212" i="10"/>
  <c r="BG212" i="10"/>
  <c r="BF212" i="10"/>
  <c r="BE212" i="10"/>
  <c r="BD212" i="10"/>
  <c r="BC212" i="10"/>
  <c r="BI211" i="10"/>
  <c r="BB211" i="10"/>
  <c r="BI210" i="10"/>
  <c r="BB210" i="10"/>
  <c r="BI209" i="10"/>
  <c r="BB209" i="10"/>
  <c r="BI208" i="10"/>
  <c r="BB208" i="10"/>
  <c r="BI207" i="10"/>
  <c r="BB207" i="10"/>
  <c r="BI206" i="10"/>
  <c r="BB206" i="10"/>
  <c r="BP205" i="10"/>
  <c r="BO205" i="10"/>
  <c r="BL205" i="10"/>
  <c r="BK205" i="10"/>
  <c r="BJ205" i="10"/>
  <c r="BH205" i="10"/>
  <c r="BG205" i="10"/>
  <c r="BF205" i="10"/>
  <c r="BE205" i="10"/>
  <c r="BD205" i="10"/>
  <c r="BC205" i="10"/>
  <c r="BI204" i="10"/>
  <c r="BB204" i="10"/>
  <c r="BI203" i="10"/>
  <c r="BB203" i="10"/>
  <c r="BI202" i="10"/>
  <c r="BB202" i="10"/>
  <c r="BI201" i="10"/>
  <c r="BB201" i="10"/>
  <c r="BP200" i="10"/>
  <c r="BO200" i="10"/>
  <c r="BL200" i="10"/>
  <c r="BK200" i="10"/>
  <c r="BJ200" i="10"/>
  <c r="BH200" i="10"/>
  <c r="BG200" i="10"/>
  <c r="BF200" i="10"/>
  <c r="BE200" i="10"/>
  <c r="BD200" i="10"/>
  <c r="BC200" i="10"/>
  <c r="BI199" i="10"/>
  <c r="BB199" i="10"/>
  <c r="BI198" i="10"/>
  <c r="BB198" i="10"/>
  <c r="BI197" i="10"/>
  <c r="BB197" i="10"/>
  <c r="BP196" i="10"/>
  <c r="BO196" i="10"/>
  <c r="BL196" i="10"/>
  <c r="BK196" i="10"/>
  <c r="BJ196" i="10"/>
  <c r="BH196" i="10"/>
  <c r="BG196" i="10"/>
  <c r="BF196" i="10"/>
  <c r="BE196" i="10"/>
  <c r="BD196" i="10"/>
  <c r="BC196" i="10"/>
  <c r="BI195" i="10"/>
  <c r="BB195" i="10"/>
  <c r="BI194" i="10"/>
  <c r="BB194" i="10"/>
  <c r="BI193" i="10"/>
  <c r="BB193" i="10"/>
  <c r="BI192" i="10"/>
  <c r="BB192" i="10"/>
  <c r="BI191" i="10"/>
  <c r="BB191" i="10"/>
  <c r="BI190" i="10"/>
  <c r="BB190" i="10"/>
  <c r="BI189" i="10"/>
  <c r="BB189" i="10"/>
  <c r="BI188" i="10"/>
  <c r="BB188" i="10"/>
  <c r="BP187" i="10"/>
  <c r="BO187" i="10"/>
  <c r="BL187" i="10"/>
  <c r="BK187" i="10"/>
  <c r="BJ187" i="10"/>
  <c r="BH187" i="10"/>
  <c r="BG187" i="10"/>
  <c r="BF187" i="10"/>
  <c r="BE187" i="10"/>
  <c r="BD187" i="10"/>
  <c r="BC187" i="10"/>
  <c r="BI186" i="10"/>
  <c r="BB186" i="10"/>
  <c r="BI185" i="10"/>
  <c r="BB185" i="10"/>
  <c r="BI184" i="10"/>
  <c r="BB184" i="10"/>
  <c r="BI183" i="10"/>
  <c r="BB183" i="10"/>
  <c r="BI182" i="10"/>
  <c r="BB182" i="10"/>
  <c r="BI181" i="10"/>
  <c r="BB181" i="10"/>
  <c r="BI180" i="10"/>
  <c r="BB180" i="10"/>
  <c r="BI179" i="10"/>
  <c r="BB179" i="10"/>
  <c r="BI178" i="10"/>
  <c r="BB178" i="10"/>
  <c r="BI177" i="10"/>
  <c r="BB177" i="10"/>
  <c r="BP176" i="10"/>
  <c r="BO176" i="10"/>
  <c r="BL176" i="10"/>
  <c r="BK176" i="10"/>
  <c r="BJ176" i="10"/>
  <c r="BH176" i="10"/>
  <c r="BG176" i="10"/>
  <c r="BF176" i="10"/>
  <c r="BE176" i="10"/>
  <c r="BD176" i="10"/>
  <c r="BC176" i="10"/>
  <c r="BI175" i="10"/>
  <c r="BB175" i="10"/>
  <c r="BI174" i="10"/>
  <c r="BB174" i="10"/>
  <c r="BI173" i="10"/>
  <c r="BB173" i="10"/>
  <c r="BI172" i="10"/>
  <c r="BB172" i="10"/>
  <c r="BI171" i="10"/>
  <c r="BB171" i="10"/>
  <c r="BI170" i="10"/>
  <c r="BB170" i="10"/>
  <c r="BI169" i="10"/>
  <c r="BB169" i="10"/>
  <c r="BI168" i="10"/>
  <c r="BB168" i="10"/>
  <c r="BI167" i="10"/>
  <c r="BB167" i="10"/>
  <c r="BI166" i="10"/>
  <c r="BB166" i="10"/>
  <c r="BP165" i="10"/>
  <c r="BO165" i="10"/>
  <c r="BL165" i="10"/>
  <c r="BK165" i="10"/>
  <c r="BJ165" i="10"/>
  <c r="BH165" i="10"/>
  <c r="BG165" i="10"/>
  <c r="BF165" i="10"/>
  <c r="BE165" i="10"/>
  <c r="BD165" i="10"/>
  <c r="BC165" i="10"/>
  <c r="BI164" i="10"/>
  <c r="BB164" i="10"/>
  <c r="BI163" i="10"/>
  <c r="BB163" i="10"/>
  <c r="BI162" i="10"/>
  <c r="BB162" i="10"/>
  <c r="BI161" i="10"/>
  <c r="BB161" i="10"/>
  <c r="BI160" i="10"/>
  <c r="BB160" i="10"/>
  <c r="BP159" i="10"/>
  <c r="BO159" i="10"/>
  <c r="BL159" i="10"/>
  <c r="BK159" i="10"/>
  <c r="BJ159" i="10"/>
  <c r="BH159" i="10"/>
  <c r="BG159" i="10"/>
  <c r="BF159" i="10"/>
  <c r="BE159" i="10"/>
  <c r="BD159" i="10"/>
  <c r="BC159" i="10"/>
  <c r="BI158" i="10"/>
  <c r="BB158" i="10"/>
  <c r="BI157" i="10"/>
  <c r="BB157" i="10"/>
  <c r="BI156" i="10"/>
  <c r="BB156" i="10"/>
  <c r="BI155" i="10"/>
  <c r="BB155" i="10"/>
  <c r="BI154" i="10"/>
  <c r="BB154" i="10"/>
  <c r="BI153" i="10"/>
  <c r="BB153" i="10"/>
  <c r="BP152" i="10"/>
  <c r="BO152" i="10"/>
  <c r="BL152" i="10"/>
  <c r="BK152" i="10"/>
  <c r="BJ152" i="10"/>
  <c r="BH152" i="10"/>
  <c r="BG152" i="10"/>
  <c r="BF152" i="10"/>
  <c r="BE152" i="10"/>
  <c r="BD152" i="10"/>
  <c r="BC152" i="10"/>
  <c r="BI151" i="10"/>
  <c r="BB151" i="10"/>
  <c r="BI150" i="10"/>
  <c r="BB150" i="10"/>
  <c r="BI149" i="10"/>
  <c r="BB149" i="10"/>
  <c r="BI148" i="10"/>
  <c r="BB148" i="10"/>
  <c r="BK147" i="10"/>
  <c r="BI147" i="10"/>
  <c r="BB147" i="10"/>
  <c r="BP146" i="10"/>
  <c r="BO146" i="10"/>
  <c r="BL146" i="10"/>
  <c r="BK146" i="10"/>
  <c r="BJ146" i="10"/>
  <c r="BH146" i="10"/>
  <c r="BG146" i="10"/>
  <c r="BF146" i="10"/>
  <c r="BE146" i="10"/>
  <c r="BD146" i="10"/>
  <c r="BC146" i="10"/>
  <c r="BI145" i="10"/>
  <c r="BB145" i="10"/>
  <c r="BI144" i="10"/>
  <c r="BB144" i="10"/>
  <c r="BI143" i="10"/>
  <c r="BB143" i="10"/>
  <c r="BI142" i="10"/>
  <c r="BB142" i="10"/>
  <c r="BI141" i="10"/>
  <c r="BB141" i="10"/>
  <c r="BP140" i="10"/>
  <c r="BO140" i="10"/>
  <c r="BL140" i="10"/>
  <c r="BK140" i="10"/>
  <c r="BJ140" i="10"/>
  <c r="BH140" i="10"/>
  <c r="BG140" i="10"/>
  <c r="BF140" i="10"/>
  <c r="BE140" i="10"/>
  <c r="BD140" i="10"/>
  <c r="BC140" i="10"/>
  <c r="BI139" i="10"/>
  <c r="BB139" i="10"/>
  <c r="BI138" i="10"/>
  <c r="BB138" i="10"/>
  <c r="BP137" i="10"/>
  <c r="BO137" i="10"/>
  <c r="BL137" i="10"/>
  <c r="BK137" i="10"/>
  <c r="BJ137" i="10"/>
  <c r="BH137" i="10"/>
  <c r="BG137" i="10"/>
  <c r="BF137" i="10"/>
  <c r="BE137" i="10"/>
  <c r="BD137" i="10"/>
  <c r="BC137" i="10"/>
  <c r="BI136" i="10"/>
  <c r="BB136" i="10"/>
  <c r="BI135" i="10"/>
  <c r="BB135" i="10"/>
  <c r="BI134" i="10"/>
  <c r="BB134" i="10"/>
  <c r="BP133" i="10"/>
  <c r="BO133" i="10"/>
  <c r="BL133" i="10"/>
  <c r="BK133" i="10"/>
  <c r="BJ133" i="10"/>
  <c r="BH133" i="10"/>
  <c r="BG133" i="10"/>
  <c r="BF133" i="10"/>
  <c r="BE133" i="10"/>
  <c r="BD133" i="10"/>
  <c r="BC133" i="10"/>
  <c r="BI132" i="10"/>
  <c r="BB132" i="10"/>
  <c r="BI131" i="10"/>
  <c r="BB131" i="10"/>
  <c r="BP130" i="10"/>
  <c r="BO130" i="10"/>
  <c r="BL130" i="10"/>
  <c r="BK130" i="10"/>
  <c r="BJ130" i="10"/>
  <c r="BH130" i="10"/>
  <c r="BG130" i="10"/>
  <c r="BF130" i="10"/>
  <c r="BE130" i="10"/>
  <c r="BD130" i="10"/>
  <c r="BC130" i="10"/>
  <c r="BI129" i="10"/>
  <c r="BB129" i="10"/>
  <c r="BI128" i="10"/>
  <c r="BB128" i="10"/>
  <c r="BP127" i="10"/>
  <c r="BO127" i="10"/>
  <c r="BL127" i="10"/>
  <c r="BK127" i="10"/>
  <c r="BJ127" i="10"/>
  <c r="BH127" i="10"/>
  <c r="BG127" i="10"/>
  <c r="BF127" i="10"/>
  <c r="BE127" i="10"/>
  <c r="BD127" i="10"/>
  <c r="BC127" i="10"/>
  <c r="BI126" i="10"/>
  <c r="BB126" i="10"/>
  <c r="BI125" i="10"/>
  <c r="BB125" i="10"/>
  <c r="BS124" i="10"/>
  <c r="BI124" i="10"/>
  <c r="BB124" i="10"/>
  <c r="BI123" i="10"/>
  <c r="BB123" i="10"/>
  <c r="BP122" i="10"/>
  <c r="BO122" i="10"/>
  <c r="BL122" i="10"/>
  <c r="BK122" i="10"/>
  <c r="BJ122" i="10"/>
  <c r="BH122" i="10"/>
  <c r="BG122" i="10"/>
  <c r="BF122" i="10"/>
  <c r="BE122" i="10"/>
  <c r="BD122" i="10"/>
  <c r="BC122" i="10"/>
  <c r="BI121" i="10"/>
  <c r="BB121" i="10"/>
  <c r="BI120" i="10"/>
  <c r="BB120" i="10"/>
  <c r="BI119" i="10"/>
  <c r="BB119" i="10"/>
  <c r="BI118" i="10"/>
  <c r="BB118" i="10"/>
  <c r="BP117" i="10"/>
  <c r="BO117" i="10"/>
  <c r="BL117" i="10"/>
  <c r="BK117" i="10"/>
  <c r="BJ117" i="10"/>
  <c r="BH117" i="10"/>
  <c r="BG117" i="10"/>
  <c r="BF117" i="10"/>
  <c r="BE117" i="10"/>
  <c r="BD117" i="10"/>
  <c r="BC117" i="10"/>
  <c r="BI116" i="10"/>
  <c r="BB116" i="10"/>
  <c r="BI115" i="10"/>
  <c r="BB115" i="10"/>
  <c r="BI114" i="10"/>
  <c r="BB114" i="10"/>
  <c r="BI113" i="10"/>
  <c r="BB113" i="10"/>
  <c r="BP112" i="10"/>
  <c r="BO112" i="10"/>
  <c r="BL112" i="10"/>
  <c r="BK112" i="10"/>
  <c r="BJ112" i="10"/>
  <c r="BH112" i="10"/>
  <c r="BG112" i="10"/>
  <c r="BF112" i="10"/>
  <c r="BE112" i="10"/>
  <c r="BD112" i="10"/>
  <c r="BC112" i="10"/>
  <c r="BI111" i="10"/>
  <c r="BB111" i="10"/>
  <c r="BI110" i="10"/>
  <c r="BB110" i="10"/>
  <c r="BI109" i="10"/>
  <c r="BB109" i="10"/>
  <c r="BI108" i="10"/>
  <c r="BB108" i="10"/>
  <c r="BP107" i="10"/>
  <c r="BO107" i="10"/>
  <c r="BL107" i="10"/>
  <c r="BK107" i="10"/>
  <c r="BJ107" i="10"/>
  <c r="BH107" i="10"/>
  <c r="BG107" i="10"/>
  <c r="BF107" i="10"/>
  <c r="BE107" i="10"/>
  <c r="BD107" i="10"/>
  <c r="BC107" i="10"/>
  <c r="BI106" i="10"/>
  <c r="BB106" i="10"/>
  <c r="BI105" i="10"/>
  <c r="BB105" i="10"/>
  <c r="BI104" i="10"/>
  <c r="BB104" i="10"/>
  <c r="BI103" i="10"/>
  <c r="BB103" i="10"/>
  <c r="BP102" i="10"/>
  <c r="BO102" i="10"/>
  <c r="BL102" i="10"/>
  <c r="BK102" i="10"/>
  <c r="BJ102" i="10"/>
  <c r="BH102" i="10"/>
  <c r="BG102" i="10"/>
  <c r="BE102" i="10"/>
  <c r="BD102" i="10"/>
  <c r="BC102" i="10"/>
  <c r="BI101" i="10"/>
  <c r="BB101" i="10"/>
  <c r="BI100" i="10"/>
  <c r="BB100" i="10"/>
  <c r="BI99" i="10"/>
  <c r="BB99" i="10"/>
  <c r="BI98" i="10"/>
  <c r="CL98" i="10" s="1"/>
  <c r="BB98" i="10"/>
  <c r="BI97" i="10"/>
  <c r="BB97" i="10"/>
  <c r="BI96" i="10"/>
  <c r="BB96" i="10"/>
  <c r="BS95" i="10"/>
  <c r="BI95" i="10"/>
  <c r="BB95" i="10"/>
  <c r="BI94" i="10"/>
  <c r="BF94" i="10"/>
  <c r="BP93" i="10"/>
  <c r="BO93" i="10"/>
  <c r="BL93" i="10"/>
  <c r="BK93" i="10"/>
  <c r="BJ93" i="10"/>
  <c r="BH93" i="10"/>
  <c r="BG93" i="10"/>
  <c r="BF93" i="10"/>
  <c r="BE93" i="10"/>
  <c r="BD93" i="10"/>
  <c r="BC93" i="10"/>
  <c r="BI92" i="10"/>
  <c r="BB92" i="10"/>
  <c r="BI91" i="10"/>
  <c r="BB91" i="10"/>
  <c r="BI90" i="10"/>
  <c r="BB90" i="10"/>
  <c r="BI89" i="10"/>
  <c r="BB89" i="10"/>
  <c r="BP88" i="10"/>
  <c r="BO88" i="10"/>
  <c r="BL88" i="10"/>
  <c r="BK88" i="10"/>
  <c r="BJ88" i="10"/>
  <c r="BH88" i="10"/>
  <c r="BG88" i="10"/>
  <c r="BF88" i="10"/>
  <c r="BE88" i="10"/>
  <c r="BD88" i="10"/>
  <c r="BC88" i="10"/>
  <c r="BI87" i="10"/>
  <c r="BB87" i="10"/>
  <c r="BI86" i="10"/>
  <c r="BB86" i="10"/>
  <c r="BI85" i="10"/>
  <c r="BB85" i="10"/>
  <c r="BI84" i="10"/>
  <c r="BB84" i="10"/>
  <c r="BP83" i="10"/>
  <c r="BO83" i="10"/>
  <c r="BL83" i="10"/>
  <c r="BK83" i="10"/>
  <c r="BJ83" i="10"/>
  <c r="BH83" i="10"/>
  <c r="BG83" i="10"/>
  <c r="BF83" i="10"/>
  <c r="BE83" i="10"/>
  <c r="BD83" i="10"/>
  <c r="BC83" i="10"/>
  <c r="BI82" i="10"/>
  <c r="BB82" i="10"/>
  <c r="BI81" i="10"/>
  <c r="BB81" i="10"/>
  <c r="BI80" i="10"/>
  <c r="BB80" i="10"/>
  <c r="BP79" i="10"/>
  <c r="BO79" i="10"/>
  <c r="BL79" i="10"/>
  <c r="BK79" i="10"/>
  <c r="BJ79" i="10"/>
  <c r="BH79" i="10"/>
  <c r="BG79" i="10"/>
  <c r="BF79" i="10"/>
  <c r="BE79" i="10"/>
  <c r="BD79" i="10"/>
  <c r="BC79" i="10"/>
  <c r="BI78" i="10"/>
  <c r="BB78" i="10"/>
  <c r="BI77" i="10"/>
  <c r="BB77" i="10"/>
  <c r="BI76" i="10"/>
  <c r="BB76" i="10"/>
  <c r="BI75" i="10"/>
  <c r="BB75" i="10"/>
  <c r="BP74" i="10"/>
  <c r="BO74" i="10"/>
  <c r="BL74" i="10"/>
  <c r="BK74" i="10"/>
  <c r="BJ74" i="10"/>
  <c r="BH74" i="10"/>
  <c r="BG74" i="10"/>
  <c r="BF74" i="10"/>
  <c r="BE74" i="10"/>
  <c r="BD74" i="10"/>
  <c r="BC74" i="10"/>
  <c r="BI73" i="10"/>
  <c r="BB73" i="10"/>
  <c r="BI72" i="10"/>
  <c r="BB72" i="10"/>
  <c r="BI71" i="10"/>
  <c r="BB71" i="10"/>
  <c r="BI70" i="10"/>
  <c r="BB70" i="10"/>
  <c r="BP69" i="10"/>
  <c r="BO69" i="10"/>
  <c r="BL69" i="10"/>
  <c r="BK69" i="10"/>
  <c r="BJ69" i="10"/>
  <c r="BH69" i="10"/>
  <c r="BG69" i="10"/>
  <c r="BF69" i="10"/>
  <c r="BE69" i="10"/>
  <c r="BD69" i="10"/>
  <c r="BC69" i="10"/>
  <c r="BI68" i="10"/>
  <c r="BB68" i="10"/>
  <c r="BI67" i="10"/>
  <c r="BB67" i="10"/>
  <c r="BP66" i="10"/>
  <c r="BO66" i="10"/>
  <c r="BL66" i="10"/>
  <c r="BK66" i="10"/>
  <c r="BJ66" i="10"/>
  <c r="BH66" i="10"/>
  <c r="BG66" i="10"/>
  <c r="BF66" i="10"/>
  <c r="BE66" i="10"/>
  <c r="BD66" i="10"/>
  <c r="BC66" i="10"/>
  <c r="BI65" i="10"/>
  <c r="BB65" i="10"/>
  <c r="BS64" i="10"/>
  <c r="BI64" i="10"/>
  <c r="BB64" i="10"/>
  <c r="BI63" i="10"/>
  <c r="BB63" i="10"/>
  <c r="BP62" i="10"/>
  <c r="BO62" i="10"/>
  <c r="BL62" i="10"/>
  <c r="BK62" i="10"/>
  <c r="BJ62" i="10"/>
  <c r="BH62" i="10"/>
  <c r="BG62" i="10"/>
  <c r="BF62" i="10"/>
  <c r="BE62" i="10"/>
  <c r="BD62" i="10"/>
  <c r="BC62" i="10"/>
  <c r="BI61" i="10"/>
  <c r="BB61" i="10"/>
  <c r="BI60" i="10"/>
  <c r="BB60" i="10"/>
  <c r="BP59" i="10"/>
  <c r="BO59" i="10"/>
  <c r="BL59" i="10"/>
  <c r="BK59" i="10"/>
  <c r="BJ59" i="10"/>
  <c r="BH59" i="10"/>
  <c r="BG59" i="10"/>
  <c r="BF59" i="10"/>
  <c r="BE59" i="10"/>
  <c r="BD59" i="10"/>
  <c r="BC59" i="10"/>
  <c r="BI58" i="10"/>
  <c r="BB58" i="10"/>
  <c r="BI57" i="10"/>
  <c r="BB57" i="10"/>
  <c r="BI56" i="10"/>
  <c r="BB56" i="10"/>
  <c r="BI55" i="10"/>
  <c r="BB55" i="10"/>
  <c r="BP54" i="10"/>
  <c r="BO54" i="10"/>
  <c r="BL54" i="10"/>
  <c r="BK54" i="10"/>
  <c r="BJ54" i="10"/>
  <c r="BH54" i="10"/>
  <c r="BG54" i="10"/>
  <c r="BF54" i="10"/>
  <c r="BE54" i="10"/>
  <c r="BD54" i="10"/>
  <c r="BC54" i="10"/>
  <c r="BI53" i="10"/>
  <c r="BB53" i="10"/>
  <c r="BI52" i="10"/>
  <c r="BB52" i="10"/>
  <c r="BP51" i="10"/>
  <c r="BO51" i="10"/>
  <c r="BL51" i="10"/>
  <c r="BK51" i="10"/>
  <c r="BJ51" i="10"/>
  <c r="BH51" i="10"/>
  <c r="BG51" i="10"/>
  <c r="BF51" i="10"/>
  <c r="BE51" i="10"/>
  <c r="BD51" i="10"/>
  <c r="BC51" i="10"/>
  <c r="BI50" i="10"/>
  <c r="BB50" i="10"/>
  <c r="BI49" i="10"/>
  <c r="BB49" i="10"/>
  <c r="BI48" i="10"/>
  <c r="BB48" i="10"/>
  <c r="BP47" i="10"/>
  <c r="BO47" i="10"/>
  <c r="BL47" i="10"/>
  <c r="BK47" i="10"/>
  <c r="BJ47" i="10"/>
  <c r="BH47" i="10"/>
  <c r="BG47" i="10"/>
  <c r="BF47" i="10"/>
  <c r="BE47" i="10"/>
  <c r="BD47" i="10"/>
  <c r="BC47" i="10"/>
  <c r="BI46" i="10"/>
  <c r="BB46" i="10"/>
  <c r="BI45" i="10"/>
  <c r="BB45" i="10"/>
  <c r="BP44" i="10"/>
  <c r="BO44" i="10"/>
  <c r="BL44" i="10"/>
  <c r="BK44" i="10"/>
  <c r="BJ44" i="10"/>
  <c r="BH44" i="10"/>
  <c r="BG44" i="10"/>
  <c r="BF44" i="10"/>
  <c r="BE44" i="10"/>
  <c r="BD44" i="10"/>
  <c r="BC44" i="10"/>
  <c r="BI43" i="10"/>
  <c r="BB43" i="10"/>
  <c r="BI42" i="10"/>
  <c r="BB42" i="10"/>
  <c r="BP41" i="10"/>
  <c r="BO41" i="10"/>
  <c r="BL41" i="10"/>
  <c r="BK41" i="10"/>
  <c r="BJ41" i="10"/>
  <c r="BH41" i="10"/>
  <c r="BG41" i="10"/>
  <c r="BF41" i="10"/>
  <c r="BE41" i="10"/>
  <c r="BD41" i="10"/>
  <c r="BC41" i="10"/>
  <c r="BI40" i="10"/>
  <c r="BB40" i="10"/>
  <c r="BS39" i="10"/>
  <c r="BI39" i="10"/>
  <c r="BB39" i="10"/>
  <c r="BI38" i="10"/>
  <c r="BB38" i="10"/>
  <c r="BP37" i="10"/>
  <c r="BO37" i="10"/>
  <c r="BL37" i="10"/>
  <c r="BK37" i="10"/>
  <c r="BJ37" i="10"/>
  <c r="BH37" i="10"/>
  <c r="BG37" i="10"/>
  <c r="BF37" i="10"/>
  <c r="BE37" i="10"/>
  <c r="BD37" i="10"/>
  <c r="BC37" i="10"/>
  <c r="BI36" i="10"/>
  <c r="BB36" i="10"/>
  <c r="BI35" i="10"/>
  <c r="BB35" i="10"/>
  <c r="BP34" i="10"/>
  <c r="BO34" i="10"/>
  <c r="BL34" i="10"/>
  <c r="BK34" i="10"/>
  <c r="BJ34" i="10"/>
  <c r="BH34" i="10"/>
  <c r="BG34" i="10"/>
  <c r="BF34" i="10"/>
  <c r="BE34" i="10"/>
  <c r="BD34" i="10"/>
  <c r="BC34" i="10"/>
  <c r="BI33" i="10"/>
  <c r="BB33" i="10"/>
  <c r="BI32" i="10"/>
  <c r="BB32" i="10"/>
  <c r="BI31" i="10"/>
  <c r="BB31" i="10"/>
  <c r="BP30" i="10"/>
  <c r="BO30" i="10"/>
  <c r="BL30" i="10"/>
  <c r="BK30" i="10"/>
  <c r="BJ30" i="10"/>
  <c r="BH30" i="10"/>
  <c r="BG30" i="10"/>
  <c r="BF30" i="10"/>
  <c r="BE30" i="10"/>
  <c r="BD30" i="10"/>
  <c r="BC30" i="10"/>
  <c r="BI29" i="10"/>
  <c r="BB29" i="10"/>
  <c r="BI28" i="10"/>
  <c r="BB28" i="10"/>
  <c r="BI27" i="10"/>
  <c r="BB27" i="10"/>
  <c r="BP26" i="10"/>
  <c r="BO26" i="10"/>
  <c r="BL26" i="10"/>
  <c r="BK26" i="10"/>
  <c r="BJ26" i="10"/>
  <c r="BH26" i="10"/>
  <c r="BG26" i="10"/>
  <c r="BF26" i="10"/>
  <c r="BE26" i="10"/>
  <c r="BD26" i="10"/>
  <c r="BC26" i="10"/>
  <c r="BI25" i="10"/>
  <c r="BB25" i="10"/>
  <c r="BI24" i="10"/>
  <c r="BB24" i="10"/>
  <c r="BP23" i="10"/>
  <c r="BO23" i="10"/>
  <c r="BL23" i="10"/>
  <c r="BK23" i="10"/>
  <c r="BJ23" i="10"/>
  <c r="BH23" i="10"/>
  <c r="BG23" i="10"/>
  <c r="BF23" i="10"/>
  <c r="BE23" i="10"/>
  <c r="BD23" i="10"/>
  <c r="BC23" i="10"/>
  <c r="BI22" i="10"/>
  <c r="BB22" i="10"/>
  <c r="BI21" i="10"/>
  <c r="BB21" i="10"/>
  <c r="BP20" i="10"/>
  <c r="BO20" i="10"/>
  <c r="BL20" i="10"/>
  <c r="BK20" i="10"/>
  <c r="BJ20" i="10"/>
  <c r="BH20" i="10"/>
  <c r="BG20" i="10"/>
  <c r="BF20" i="10"/>
  <c r="BE20" i="10"/>
  <c r="BD20" i="10"/>
  <c r="BC20" i="10"/>
  <c r="BI19" i="10"/>
  <c r="BB19" i="10"/>
  <c r="BI18" i="10"/>
  <c r="BB18" i="10"/>
  <c r="BP17" i="10"/>
  <c r="BO17" i="10"/>
  <c r="BL17" i="10"/>
  <c r="BK17" i="10"/>
  <c r="BJ17" i="10"/>
  <c r="BH17" i="10"/>
  <c r="BG17" i="10"/>
  <c r="BF17" i="10"/>
  <c r="BE17" i="10"/>
  <c r="BD17" i="10"/>
  <c r="BC17" i="10"/>
  <c r="BI16" i="10"/>
  <c r="BB16" i="10"/>
  <c r="BI15" i="10"/>
  <c r="BB15" i="10"/>
  <c r="BP14" i="10"/>
  <c r="BO14" i="10"/>
  <c r="BL14" i="10"/>
  <c r="BK14" i="10"/>
  <c r="BJ14" i="10"/>
  <c r="BH14" i="10"/>
  <c r="BG14" i="10"/>
  <c r="BF14" i="10"/>
  <c r="BE14" i="10"/>
  <c r="BD14" i="10"/>
  <c r="BC14" i="10"/>
  <c r="BI13" i="10"/>
  <c r="BB13" i="10"/>
  <c r="BI12" i="10"/>
  <c r="BB12" i="10"/>
  <c r="BI11" i="10"/>
  <c r="BB11" i="10"/>
  <c r="BP10" i="10"/>
  <c r="BO10" i="10"/>
  <c r="BL10" i="10"/>
  <c r="BK10" i="10"/>
  <c r="BJ10" i="10"/>
  <c r="BH10" i="10"/>
  <c r="BG10" i="10"/>
  <c r="BF10" i="10"/>
  <c r="BE10" i="10"/>
  <c r="BD10" i="10"/>
  <c r="BC10" i="10"/>
  <c r="BI9" i="10"/>
  <c r="BB9" i="10"/>
  <c r="BI8" i="10"/>
  <c r="BB8" i="10"/>
  <c r="BI7" i="10"/>
  <c r="BB7" i="10"/>
  <c r="AZ277" i="10"/>
  <c r="AY277" i="10"/>
  <c r="AZ276" i="10"/>
  <c r="AY276" i="10"/>
  <c r="AZ275" i="10"/>
  <c r="AW275" i="10" s="1"/>
  <c r="AY275" i="10"/>
  <c r="AZ273" i="10"/>
  <c r="AY273" i="10"/>
  <c r="AZ272" i="10"/>
  <c r="AY272" i="10"/>
  <c r="AZ271" i="10"/>
  <c r="AW271" i="10" s="1"/>
  <c r="AY271" i="10"/>
  <c r="AZ269" i="10"/>
  <c r="AY269" i="10"/>
  <c r="AZ268" i="10"/>
  <c r="AY268" i="10"/>
  <c r="AZ266" i="10"/>
  <c r="AY266" i="10"/>
  <c r="AZ265" i="10"/>
  <c r="AW265" i="10" s="1"/>
  <c r="AY265" i="10"/>
  <c r="AV265" i="10" s="1"/>
  <c r="AZ263" i="10"/>
  <c r="AY263" i="10"/>
  <c r="AZ262" i="10"/>
  <c r="AW262" i="10" s="1"/>
  <c r="AY262" i="10"/>
  <c r="AZ260" i="10"/>
  <c r="AW260" i="10" s="1"/>
  <c r="AY260" i="10"/>
  <c r="AZ259" i="10"/>
  <c r="AY259" i="10"/>
  <c r="AZ258" i="10"/>
  <c r="AW258" i="10" s="1"/>
  <c r="AY258" i="10"/>
  <c r="AZ256" i="10"/>
  <c r="AY256" i="10"/>
  <c r="AZ255" i="10"/>
  <c r="AY255" i="10"/>
  <c r="AZ253" i="10"/>
  <c r="AW253" i="10" s="1"/>
  <c r="AY253" i="10"/>
  <c r="AZ252" i="10"/>
  <c r="AY252" i="10"/>
  <c r="AZ251" i="10"/>
  <c r="AY251" i="10"/>
  <c r="AZ249" i="10"/>
  <c r="AW249" i="10" s="1"/>
  <c r="AY249" i="10"/>
  <c r="AZ248" i="10"/>
  <c r="AY248" i="10"/>
  <c r="AZ247" i="10"/>
  <c r="AW247" i="10" s="1"/>
  <c r="AY247" i="10"/>
  <c r="AZ245" i="10"/>
  <c r="AW245" i="10" s="1"/>
  <c r="AY245" i="10"/>
  <c r="AZ244" i="10"/>
  <c r="AY244" i="10"/>
  <c r="AZ243" i="10"/>
  <c r="AY243" i="10"/>
  <c r="AZ241" i="10"/>
  <c r="AW241" i="10" s="1"/>
  <c r="AY241" i="10"/>
  <c r="AZ240" i="10"/>
  <c r="AY240" i="10"/>
  <c r="AZ239" i="10"/>
  <c r="AW239" i="10" s="1"/>
  <c r="AY239" i="10"/>
  <c r="AZ237" i="10"/>
  <c r="AW237" i="10" s="1"/>
  <c r="AY237" i="10"/>
  <c r="AZ236" i="10"/>
  <c r="AY236" i="10"/>
  <c r="AZ235" i="10"/>
  <c r="AY235" i="10"/>
  <c r="AZ233" i="10"/>
  <c r="AW233" i="10" s="1"/>
  <c r="AY233" i="10"/>
  <c r="AZ232" i="10"/>
  <c r="AY232" i="10"/>
  <c r="AV232" i="10" s="1"/>
  <c r="AZ231" i="10"/>
  <c r="AY231" i="10"/>
  <c r="AZ230" i="10"/>
  <c r="AY230" i="10"/>
  <c r="AZ229" i="10"/>
  <c r="AW229" i="10" s="1"/>
  <c r="AY229" i="10"/>
  <c r="AZ228" i="10"/>
  <c r="AY228" i="10"/>
  <c r="AZ226" i="10"/>
  <c r="AW226" i="10" s="1"/>
  <c r="AY226" i="10"/>
  <c r="AZ225" i="10"/>
  <c r="AY225" i="10"/>
  <c r="AV225" i="10" s="1"/>
  <c r="AZ224" i="10"/>
  <c r="AY224" i="10"/>
  <c r="AZ223" i="10"/>
  <c r="AY223" i="10"/>
  <c r="AZ222" i="10"/>
  <c r="AW222" i="10" s="1"/>
  <c r="AY222" i="10"/>
  <c r="AZ221" i="10"/>
  <c r="AY221" i="10"/>
  <c r="AZ220" i="10"/>
  <c r="AW220" i="10" s="1"/>
  <c r="AY220" i="10"/>
  <c r="AV220" i="10" s="1"/>
  <c r="AZ218" i="10"/>
  <c r="AW218" i="10" s="1"/>
  <c r="AY218" i="10"/>
  <c r="AZ217" i="10"/>
  <c r="AY217" i="10"/>
  <c r="AV217" i="10" s="1"/>
  <c r="AZ216" i="10"/>
  <c r="AW216" i="10" s="1"/>
  <c r="AY216" i="10"/>
  <c r="AZ215" i="10"/>
  <c r="AY215" i="10"/>
  <c r="AZ214" i="10"/>
  <c r="AY214" i="10"/>
  <c r="AV214" i="10" s="1"/>
  <c r="AZ213" i="10"/>
  <c r="AW213" i="10" s="1"/>
  <c r="AY213" i="10"/>
  <c r="AV213" i="10" s="1"/>
  <c r="AZ211" i="10"/>
  <c r="AW211" i="10" s="1"/>
  <c r="AY211" i="10"/>
  <c r="AZ210" i="10"/>
  <c r="AY210" i="10"/>
  <c r="AV210" i="10" s="1"/>
  <c r="AZ209" i="10"/>
  <c r="AY209" i="10"/>
  <c r="AZ208" i="10"/>
  <c r="AW208" i="10" s="1"/>
  <c r="AY208" i="10"/>
  <c r="AZ207" i="10"/>
  <c r="AY207" i="10"/>
  <c r="AZ206" i="10"/>
  <c r="AW206" i="10" s="1"/>
  <c r="AY206" i="10"/>
  <c r="AV206" i="10" s="1"/>
  <c r="AZ204" i="10"/>
  <c r="AW204" i="10" s="1"/>
  <c r="AY204" i="10"/>
  <c r="AZ203" i="10"/>
  <c r="AY203" i="10"/>
  <c r="AZ202" i="10"/>
  <c r="AW202" i="10" s="1"/>
  <c r="AY202" i="10"/>
  <c r="AV202" i="10" s="1"/>
  <c r="AZ201" i="10"/>
  <c r="AW201" i="10" s="1"/>
  <c r="AY201" i="10"/>
  <c r="AZ199" i="10"/>
  <c r="AY199" i="10"/>
  <c r="AZ198" i="10"/>
  <c r="AW198" i="10" s="1"/>
  <c r="AY198" i="10"/>
  <c r="AV198" i="10" s="1"/>
  <c r="AZ197" i="10"/>
  <c r="AW197" i="10" s="1"/>
  <c r="AY197" i="10"/>
  <c r="AZ195" i="10"/>
  <c r="AY195" i="10"/>
  <c r="AZ194" i="10"/>
  <c r="AW194" i="10" s="1"/>
  <c r="AY194" i="10"/>
  <c r="AZ193" i="10"/>
  <c r="AY193" i="10"/>
  <c r="AV193" i="10" s="1"/>
  <c r="AZ192" i="10"/>
  <c r="AY192" i="10"/>
  <c r="AZ191" i="10"/>
  <c r="AW191" i="10" s="1"/>
  <c r="AY191" i="10"/>
  <c r="AZ190" i="10"/>
  <c r="AY190" i="10"/>
  <c r="AZ189" i="10"/>
  <c r="AY189" i="10"/>
  <c r="AZ188" i="10"/>
  <c r="AW188" i="10" s="1"/>
  <c r="AY188" i="10"/>
  <c r="AZ186" i="10"/>
  <c r="AW186" i="10" s="1"/>
  <c r="AY186" i="10"/>
  <c r="AZ185" i="10"/>
  <c r="AY185" i="10"/>
  <c r="AZ184" i="10"/>
  <c r="AY184" i="10"/>
  <c r="AV184" i="10" s="1"/>
  <c r="AZ183" i="10"/>
  <c r="AY183" i="10"/>
  <c r="AV183" i="10" s="1"/>
  <c r="AZ182" i="10"/>
  <c r="AY182" i="10"/>
  <c r="AZ181" i="10"/>
  <c r="AY181" i="10"/>
  <c r="AZ180" i="10"/>
  <c r="AW180" i="10" s="1"/>
  <c r="AY180" i="10"/>
  <c r="AZ179" i="10"/>
  <c r="AY179" i="10"/>
  <c r="AZ178" i="10"/>
  <c r="AW178" i="10" s="1"/>
  <c r="AY178" i="10"/>
  <c r="AV178" i="10" s="1"/>
  <c r="AZ177" i="10"/>
  <c r="AW177" i="10" s="1"/>
  <c r="AY177" i="10"/>
  <c r="AZ175" i="10"/>
  <c r="AY175" i="10"/>
  <c r="AZ174" i="10"/>
  <c r="AW174" i="10" s="1"/>
  <c r="AY174" i="10"/>
  <c r="AZ173" i="10"/>
  <c r="AY173" i="10"/>
  <c r="AV173" i="10" s="1"/>
  <c r="AZ172" i="10"/>
  <c r="AY172" i="10"/>
  <c r="AV172" i="10" s="1"/>
  <c r="AZ171" i="10"/>
  <c r="AW171" i="10" s="1"/>
  <c r="AY171" i="10"/>
  <c r="AZ170" i="10"/>
  <c r="AY170" i="10"/>
  <c r="AZ169" i="10"/>
  <c r="AY169" i="10"/>
  <c r="AZ168" i="10"/>
  <c r="AW168" i="10" s="1"/>
  <c r="AY168" i="10"/>
  <c r="AV168" i="10" s="1"/>
  <c r="AZ167" i="10"/>
  <c r="AW167" i="10" s="1"/>
  <c r="AY167" i="10"/>
  <c r="AV167" i="10" s="1"/>
  <c r="AZ166" i="10"/>
  <c r="AY166" i="10"/>
  <c r="AV166" i="10" s="1"/>
  <c r="AZ164" i="10"/>
  <c r="AW164" i="10" s="1"/>
  <c r="AY164" i="10"/>
  <c r="AZ163" i="10"/>
  <c r="AW163" i="10" s="1"/>
  <c r="AY163" i="10"/>
  <c r="AZ162" i="10"/>
  <c r="AY162" i="10"/>
  <c r="AZ161" i="10"/>
  <c r="AY161" i="10"/>
  <c r="AZ160" i="10"/>
  <c r="AW160" i="10" s="1"/>
  <c r="AY160" i="10"/>
  <c r="AZ158" i="10"/>
  <c r="AY158" i="10"/>
  <c r="AZ157" i="10"/>
  <c r="AW157" i="10" s="1"/>
  <c r="AY157" i="10"/>
  <c r="AZ156" i="10"/>
  <c r="AW156" i="10" s="1"/>
  <c r="AY156" i="10"/>
  <c r="AZ155" i="10"/>
  <c r="AY155" i="10"/>
  <c r="AZ154" i="10"/>
  <c r="AW154" i="10" s="1"/>
  <c r="AY154" i="10"/>
  <c r="AZ153" i="10"/>
  <c r="AW153" i="10" s="1"/>
  <c r="AY153" i="10"/>
  <c r="AZ151" i="10"/>
  <c r="AY151" i="10"/>
  <c r="AZ150" i="10"/>
  <c r="AW150" i="10" s="1"/>
  <c r="AY150" i="10"/>
  <c r="AZ149" i="10"/>
  <c r="AW149" i="10" s="1"/>
  <c r="AY149" i="10"/>
  <c r="AZ148" i="10"/>
  <c r="AY148" i="10"/>
  <c r="AY147" i="10"/>
  <c r="AZ145" i="10"/>
  <c r="AW145" i="10" s="1"/>
  <c r="AY145" i="10"/>
  <c r="AV145" i="10" s="1"/>
  <c r="AZ144" i="10"/>
  <c r="AY144" i="10"/>
  <c r="AZ143" i="10"/>
  <c r="AW143" i="10" s="1"/>
  <c r="AY143" i="10"/>
  <c r="AZ142" i="10"/>
  <c r="AY142" i="10"/>
  <c r="AZ141" i="10"/>
  <c r="AY141" i="10"/>
  <c r="AZ139" i="10"/>
  <c r="AY139" i="10"/>
  <c r="AZ138" i="10"/>
  <c r="AW138" i="10" s="1"/>
  <c r="AY138" i="10"/>
  <c r="AV138" i="10" s="1"/>
  <c r="AZ136" i="10"/>
  <c r="AY136" i="10"/>
  <c r="AZ135" i="10"/>
  <c r="AY135" i="10"/>
  <c r="AZ134" i="10"/>
  <c r="AW134" i="10" s="1"/>
  <c r="AY134" i="10"/>
  <c r="AZ132" i="10"/>
  <c r="AY132" i="10"/>
  <c r="AZ131" i="10"/>
  <c r="AW131" i="10" s="1"/>
  <c r="AY131" i="10"/>
  <c r="AZ129" i="10"/>
  <c r="AY129" i="10"/>
  <c r="AZ128" i="10"/>
  <c r="AY128" i="10"/>
  <c r="AZ126" i="10"/>
  <c r="AW126" i="10" s="1"/>
  <c r="AY126" i="10"/>
  <c r="AZ125" i="10"/>
  <c r="AW125" i="10" s="1"/>
  <c r="AY125" i="10"/>
  <c r="AZ124" i="10"/>
  <c r="AY124" i="10"/>
  <c r="AZ123" i="10"/>
  <c r="AW123" i="10" s="1"/>
  <c r="AY123" i="10"/>
  <c r="AZ121" i="10"/>
  <c r="AY121" i="10"/>
  <c r="AZ120" i="10"/>
  <c r="AY120" i="10"/>
  <c r="AZ119" i="10"/>
  <c r="AY119" i="10"/>
  <c r="AZ118" i="10"/>
  <c r="AW118" i="10" s="1"/>
  <c r="AY118" i="10"/>
  <c r="AZ116" i="10"/>
  <c r="AY116" i="10"/>
  <c r="AZ115" i="10"/>
  <c r="AW115" i="10" s="1"/>
  <c r="AY115" i="10"/>
  <c r="AZ114" i="10"/>
  <c r="AY114" i="10"/>
  <c r="AZ113" i="10"/>
  <c r="AY113" i="10"/>
  <c r="AZ111" i="10"/>
  <c r="AW111" i="10" s="1"/>
  <c r="AY111" i="10"/>
  <c r="AZ110" i="10"/>
  <c r="AY110" i="10"/>
  <c r="AZ109" i="10"/>
  <c r="AY109" i="10"/>
  <c r="AZ108" i="10"/>
  <c r="AW108" i="10" s="1"/>
  <c r="AY108" i="10"/>
  <c r="AV108" i="10" s="1"/>
  <c r="AZ106" i="10"/>
  <c r="AW106" i="10" s="1"/>
  <c r="AY106" i="10"/>
  <c r="AV106" i="10" s="1"/>
  <c r="AZ105" i="10"/>
  <c r="AY105" i="10"/>
  <c r="AZ104" i="10"/>
  <c r="AY104" i="10"/>
  <c r="AZ103" i="10"/>
  <c r="AW103" i="10" s="1"/>
  <c r="AY103" i="10"/>
  <c r="AV103" i="10" s="1"/>
  <c r="AZ101" i="10"/>
  <c r="AY101" i="10"/>
  <c r="AZ100" i="10"/>
  <c r="AW100" i="10" s="1"/>
  <c r="AY100" i="10"/>
  <c r="AV100" i="10" s="1"/>
  <c r="AZ99" i="10"/>
  <c r="AY99" i="10"/>
  <c r="AV99" i="10" s="1"/>
  <c r="AZ98" i="10"/>
  <c r="AY98" i="10"/>
  <c r="AZ97" i="10"/>
  <c r="AW97" i="10" s="1"/>
  <c r="AY97" i="10"/>
  <c r="AZ96" i="10"/>
  <c r="AW96" i="10" s="1"/>
  <c r="AY96" i="10"/>
  <c r="AZ95" i="10"/>
  <c r="AY95" i="10"/>
  <c r="AZ94" i="10"/>
  <c r="AW94" i="10" s="1"/>
  <c r="AZ92" i="10"/>
  <c r="AW92" i="10" s="1"/>
  <c r="AY92" i="10"/>
  <c r="AV92" i="10" s="1"/>
  <c r="AZ91" i="10"/>
  <c r="AY91" i="10"/>
  <c r="AV91" i="10" s="1"/>
  <c r="AZ90" i="10"/>
  <c r="AY90" i="10"/>
  <c r="AZ89" i="10"/>
  <c r="AW89" i="10" s="1"/>
  <c r="AY89" i="10"/>
  <c r="AV89" i="10" s="1"/>
  <c r="AZ87" i="10"/>
  <c r="AY87" i="10"/>
  <c r="AV87" i="10" s="1"/>
  <c r="AZ86" i="10"/>
  <c r="AW86" i="10" s="1"/>
  <c r="AY86" i="10"/>
  <c r="AZ85" i="10"/>
  <c r="AY85" i="10"/>
  <c r="AZ84" i="10"/>
  <c r="AY84" i="10"/>
  <c r="AV84" i="10" s="1"/>
  <c r="AZ82" i="10"/>
  <c r="AW82" i="10" s="1"/>
  <c r="AY82" i="10"/>
  <c r="AV82" i="10" s="1"/>
  <c r="AZ81" i="10"/>
  <c r="AY81" i="10"/>
  <c r="AZ80" i="10"/>
  <c r="AY80" i="10"/>
  <c r="AV80" i="10" s="1"/>
  <c r="AZ78" i="10"/>
  <c r="AW78" i="10" s="1"/>
  <c r="AY78" i="10"/>
  <c r="AV78" i="10" s="1"/>
  <c r="AZ77" i="10"/>
  <c r="AW77" i="10" s="1"/>
  <c r="AY77" i="10"/>
  <c r="AZ76" i="10"/>
  <c r="AY76" i="10"/>
  <c r="AZ75" i="10"/>
  <c r="AW75" i="10" s="1"/>
  <c r="AY75" i="10"/>
  <c r="AV75" i="10" s="1"/>
  <c r="AZ73" i="10"/>
  <c r="AW73" i="10" s="1"/>
  <c r="AY73" i="10"/>
  <c r="AV73" i="10" s="1"/>
  <c r="AZ72" i="10"/>
  <c r="AY72" i="10"/>
  <c r="AZ71" i="10"/>
  <c r="AY71" i="10"/>
  <c r="AZ70" i="10"/>
  <c r="AW70" i="10" s="1"/>
  <c r="AY70" i="10"/>
  <c r="AV70" i="10" s="1"/>
  <c r="AZ68" i="10"/>
  <c r="AY68" i="10"/>
  <c r="AZ67" i="10"/>
  <c r="AW67" i="10" s="1"/>
  <c r="AY67" i="10"/>
  <c r="AV67" i="10" s="1"/>
  <c r="AZ65" i="10"/>
  <c r="AW65" i="10" s="1"/>
  <c r="AY65" i="10"/>
  <c r="AV65" i="10" s="1"/>
  <c r="AZ64" i="10"/>
  <c r="AY64" i="10"/>
  <c r="AZ63" i="10"/>
  <c r="AW63" i="10" s="1"/>
  <c r="AY63" i="10"/>
  <c r="AV63" i="10" s="1"/>
  <c r="AZ61" i="10"/>
  <c r="AY61" i="10"/>
  <c r="AZ60" i="10"/>
  <c r="AY60" i="10"/>
  <c r="AV60" i="10" s="1"/>
  <c r="AZ58" i="10"/>
  <c r="AW58" i="10" s="1"/>
  <c r="AY58" i="10"/>
  <c r="AV58" i="10" s="1"/>
  <c r="AZ57" i="10"/>
  <c r="AW57" i="10" s="1"/>
  <c r="AY57" i="10"/>
  <c r="AZ56" i="10"/>
  <c r="AY56" i="10"/>
  <c r="AZ55" i="10"/>
  <c r="AW55" i="10" s="1"/>
  <c r="AY55" i="10"/>
  <c r="AV55" i="10" s="1"/>
  <c r="AZ53" i="10"/>
  <c r="AY53" i="10"/>
  <c r="AZ52" i="10"/>
  <c r="AY52" i="10"/>
  <c r="AV52" i="10" s="1"/>
  <c r="AZ50" i="10"/>
  <c r="AW50" i="10" s="1"/>
  <c r="AY50" i="10"/>
  <c r="AV50" i="10" s="1"/>
  <c r="AZ49" i="10"/>
  <c r="AY49" i="10"/>
  <c r="AZ48" i="10"/>
  <c r="AY48" i="10"/>
  <c r="AV48" i="10" s="1"/>
  <c r="AZ46" i="10"/>
  <c r="AY46" i="10"/>
  <c r="AZ45" i="10"/>
  <c r="AW45" i="10" s="1"/>
  <c r="AY45" i="10"/>
  <c r="AV45" i="10" s="1"/>
  <c r="AZ43" i="10"/>
  <c r="AY43" i="10"/>
  <c r="AZ42" i="10"/>
  <c r="AW42" i="10" s="1"/>
  <c r="AY42" i="10"/>
  <c r="AV42" i="10" s="1"/>
  <c r="AZ40" i="10"/>
  <c r="AW40" i="10" s="1"/>
  <c r="AY40" i="10"/>
  <c r="AV40" i="10" s="1"/>
  <c r="AZ39" i="10"/>
  <c r="AY39" i="10"/>
  <c r="AZ38" i="10"/>
  <c r="AW38" i="10" s="1"/>
  <c r="AY38" i="10"/>
  <c r="AV38" i="10" s="1"/>
  <c r="AZ36" i="10"/>
  <c r="AY36" i="10"/>
  <c r="AZ35" i="10"/>
  <c r="AY35" i="10"/>
  <c r="AV35" i="10" s="1"/>
  <c r="AZ33" i="10"/>
  <c r="AW33" i="10" s="1"/>
  <c r="AY33" i="10"/>
  <c r="AZ32" i="10"/>
  <c r="AY32" i="10"/>
  <c r="AZ31" i="10"/>
  <c r="AY31" i="10"/>
  <c r="AV31" i="10" s="1"/>
  <c r="AZ29" i="10"/>
  <c r="AW29" i="10" s="1"/>
  <c r="AY29" i="10"/>
  <c r="AZ28" i="10"/>
  <c r="AY28" i="10"/>
  <c r="AZ27" i="10"/>
  <c r="AY27" i="10"/>
  <c r="AV27" i="10" s="1"/>
  <c r="AZ25" i="10"/>
  <c r="AY25" i="10"/>
  <c r="AZ24" i="10"/>
  <c r="AW24" i="10" s="1"/>
  <c r="AY24" i="10"/>
  <c r="AV24" i="10" s="1"/>
  <c r="AZ22" i="10"/>
  <c r="AY22" i="10"/>
  <c r="AZ21" i="10"/>
  <c r="AW21" i="10" s="1"/>
  <c r="AY21" i="10"/>
  <c r="AV21" i="10" s="1"/>
  <c r="AZ19" i="10"/>
  <c r="AY19" i="10"/>
  <c r="AZ18" i="10"/>
  <c r="AY18" i="10"/>
  <c r="AV18" i="10" s="1"/>
  <c r="AZ16" i="10"/>
  <c r="AY16" i="10"/>
  <c r="AZ15" i="10"/>
  <c r="AW15" i="10" s="1"/>
  <c r="AY15" i="10"/>
  <c r="AV15" i="10" s="1"/>
  <c r="AZ13" i="10"/>
  <c r="AY13" i="10"/>
  <c r="AZ12" i="10"/>
  <c r="AY12" i="10"/>
  <c r="AZ11" i="10"/>
  <c r="AW11" i="10" s="1"/>
  <c r="AY11" i="10"/>
  <c r="AV11" i="10" s="1"/>
  <c r="AZ9" i="10"/>
  <c r="AY9" i="10"/>
  <c r="AZ8" i="10"/>
  <c r="AY8" i="10"/>
  <c r="AZ7" i="10"/>
  <c r="AW7" i="10" s="1"/>
  <c r="AY7" i="10"/>
  <c r="AV7" i="10" s="1"/>
  <c r="Q104" i="11" l="1"/>
  <c r="Z104" i="11"/>
  <c r="Z103" i="11"/>
  <c r="Q103" i="11"/>
  <c r="Z138" i="11"/>
  <c r="Q138" i="11"/>
  <c r="Z139" i="11"/>
  <c r="Q139" i="11"/>
  <c r="Z123" i="11"/>
  <c r="Q123" i="11"/>
  <c r="Z124" i="11"/>
  <c r="Q124" i="11"/>
  <c r="CF140" i="10"/>
  <c r="CJ152" i="10"/>
  <c r="CF47" i="10"/>
  <c r="CF44" i="10"/>
  <c r="CF264" i="10"/>
  <c r="CJ83" i="10"/>
  <c r="CL72" i="10"/>
  <c r="BT150" i="10"/>
  <c r="BT189" i="10"/>
  <c r="BT135" i="10"/>
  <c r="BT224" i="10"/>
  <c r="CJ278" i="10"/>
  <c r="CJ274" i="10"/>
  <c r="BT86" i="10"/>
  <c r="BT97" i="10"/>
  <c r="CL105" i="10"/>
  <c r="BT28" i="10"/>
  <c r="BT265" i="10"/>
  <c r="CF37" i="10"/>
  <c r="CF54" i="10"/>
  <c r="CF62" i="10"/>
  <c r="CF88" i="10"/>
  <c r="CF257" i="10"/>
  <c r="CF270" i="10"/>
  <c r="CF274" i="10"/>
  <c r="CK34" i="10"/>
  <c r="CL9" i="10"/>
  <c r="CL80" i="10"/>
  <c r="BU62" i="10"/>
  <c r="BT85" i="10"/>
  <c r="BT214" i="10"/>
  <c r="CL173" i="10"/>
  <c r="BT177" i="10"/>
  <c r="CL96" i="10"/>
  <c r="CL225" i="10"/>
  <c r="BT190" i="10"/>
  <c r="CL184" i="10"/>
  <c r="CB23" i="10"/>
  <c r="CB37" i="10"/>
  <c r="BT169" i="10"/>
  <c r="CB69" i="10"/>
  <c r="BT141" i="10"/>
  <c r="BT175" i="10"/>
  <c r="BA272" i="10"/>
  <c r="BT68" i="10"/>
  <c r="BT132" i="10"/>
  <c r="BT136" i="10"/>
  <c r="BI44" i="10"/>
  <c r="BT277" i="10"/>
  <c r="BT172" i="10"/>
  <c r="BU47" i="10"/>
  <c r="BU54" i="10"/>
  <c r="BT89" i="10"/>
  <c r="BT77" i="10"/>
  <c r="BT151" i="10"/>
  <c r="BT167" i="10"/>
  <c r="BT9" i="10"/>
  <c r="BT15" i="10"/>
  <c r="BT249" i="10"/>
  <c r="BT253" i="10"/>
  <c r="BT72" i="10"/>
  <c r="CB130" i="10"/>
  <c r="BT104" i="10"/>
  <c r="BT113" i="10"/>
  <c r="BT129" i="10"/>
  <c r="BT153" i="10"/>
  <c r="BT163" i="10"/>
  <c r="BT173" i="10"/>
  <c r="BT213" i="10"/>
  <c r="BT262" i="10"/>
  <c r="BT52" i="10"/>
  <c r="BT56" i="10"/>
  <c r="BT60" i="10"/>
  <c r="CL248" i="10"/>
  <c r="CL256" i="10"/>
  <c r="BT76" i="10"/>
  <c r="BT125" i="10"/>
  <c r="BT164" i="10"/>
  <c r="BT203" i="10"/>
  <c r="BT216" i="10"/>
  <c r="BT220" i="10"/>
  <c r="BT233" i="10"/>
  <c r="BT237" i="10"/>
  <c r="BT241" i="10"/>
  <c r="BT247" i="10"/>
  <c r="BT154" i="10"/>
  <c r="CK23" i="10"/>
  <c r="CG54" i="10"/>
  <c r="BT39" i="10"/>
  <c r="CB93" i="10"/>
  <c r="BT96" i="10"/>
  <c r="CB176" i="10"/>
  <c r="BT217" i="10"/>
  <c r="BT221" i="10"/>
  <c r="BU30" i="10"/>
  <c r="BU34" i="10"/>
  <c r="CB234" i="10"/>
  <c r="BU20" i="10"/>
  <c r="BU23" i="10"/>
  <c r="BT64" i="10"/>
  <c r="BT100" i="10"/>
  <c r="BT109" i="10"/>
  <c r="BU165" i="10"/>
  <c r="BT229" i="10"/>
  <c r="CB250" i="10"/>
  <c r="CG133" i="10"/>
  <c r="BS192" i="10"/>
  <c r="BT8" i="10"/>
  <c r="BT12" i="10"/>
  <c r="CB20" i="10"/>
  <c r="BT38" i="10"/>
  <c r="BT42" i="10"/>
  <c r="BT91" i="10"/>
  <c r="BT143" i="10"/>
  <c r="BT168" i="10"/>
  <c r="BT198" i="10"/>
  <c r="BT252" i="10"/>
  <c r="BT263" i="10"/>
  <c r="CL19" i="10"/>
  <c r="BT13" i="10"/>
  <c r="BT31" i="10"/>
  <c r="BU238" i="10"/>
  <c r="BT191" i="10"/>
  <c r="CL25" i="10"/>
  <c r="CL46" i="10"/>
  <c r="CL90" i="10"/>
  <c r="CL135" i="10"/>
  <c r="CL139" i="10"/>
  <c r="CL161" i="10"/>
  <c r="CL181" i="10"/>
  <c r="CL97" i="10"/>
  <c r="CG254" i="10"/>
  <c r="CB10" i="10"/>
  <c r="BV279" i="10"/>
  <c r="CB14" i="10"/>
  <c r="BT43" i="10"/>
  <c r="BT44" i="10" s="1"/>
  <c r="BT48" i="10"/>
  <c r="CB165" i="10"/>
  <c r="BT207" i="10"/>
  <c r="CB242" i="10"/>
  <c r="BU254" i="10"/>
  <c r="BT264" i="10"/>
  <c r="BU26" i="10"/>
  <c r="BU51" i="10"/>
  <c r="CB62" i="10"/>
  <c r="BU88" i="10"/>
  <c r="BT116" i="10"/>
  <c r="CB137" i="10"/>
  <c r="CB146" i="10"/>
  <c r="BT161" i="10"/>
  <c r="BT183" i="10"/>
  <c r="BT201" i="10"/>
  <c r="BT208" i="10"/>
  <c r="BT232" i="10"/>
  <c r="BT240" i="10"/>
  <c r="CB254" i="10"/>
  <c r="CB261" i="10"/>
  <c r="BU264" i="10"/>
  <c r="BU267" i="10"/>
  <c r="BT194" i="10"/>
  <c r="CL266" i="10"/>
  <c r="BT16" i="10"/>
  <c r="CB26" i="10"/>
  <c r="CB47" i="10"/>
  <c r="BT61" i="10"/>
  <c r="BT78" i="10"/>
  <c r="BT101" i="10"/>
  <c r="BT114" i="10"/>
  <c r="BT131" i="10"/>
  <c r="BT142" i="10"/>
  <c r="BT145" i="10"/>
  <c r="BT157" i="10"/>
  <c r="BT171" i="10"/>
  <c r="CB205" i="10"/>
  <c r="BT223" i="10"/>
  <c r="BT230" i="10"/>
  <c r="BT248" i="10"/>
  <c r="CB264" i="10"/>
  <c r="CB267" i="10"/>
  <c r="CF10" i="10"/>
  <c r="CF14" i="10"/>
  <c r="CF17" i="10"/>
  <c r="CF23" i="10"/>
  <c r="CF26" i="10"/>
  <c r="CF30" i="10"/>
  <c r="CF41" i="10"/>
  <c r="CF59" i="10"/>
  <c r="CF69" i="10"/>
  <c r="CF74" i="10"/>
  <c r="CF79" i="10"/>
  <c r="CF83" i="10"/>
  <c r="CF93" i="10"/>
  <c r="CF107" i="10"/>
  <c r="CF112" i="10"/>
  <c r="CF133" i="10"/>
  <c r="CF159" i="10"/>
  <c r="CF165" i="10"/>
  <c r="CF200" i="10"/>
  <c r="CF205" i="10"/>
  <c r="CF219" i="10"/>
  <c r="CF238" i="10"/>
  <c r="CF242" i="10"/>
  <c r="CF246" i="10"/>
  <c r="CF250" i="10"/>
  <c r="CF278" i="10"/>
  <c r="CJ14" i="10"/>
  <c r="CL28" i="10"/>
  <c r="CL32" i="10"/>
  <c r="CL36" i="10"/>
  <c r="CJ140" i="10"/>
  <c r="CJ159" i="10"/>
  <c r="CL50" i="10"/>
  <c r="CK79" i="10"/>
  <c r="CL78" i="10"/>
  <c r="CL194" i="10"/>
  <c r="BY279" i="10"/>
  <c r="CL16" i="10"/>
  <c r="BT25" i="10"/>
  <c r="BT50" i="10"/>
  <c r="BU59" i="10"/>
  <c r="BT70" i="10"/>
  <c r="BT80" i="10"/>
  <c r="BU93" i="10"/>
  <c r="CB133" i="10"/>
  <c r="BT162" i="10"/>
  <c r="BT181" i="10"/>
  <c r="BT206" i="10"/>
  <c r="BT211" i="10"/>
  <c r="BT245" i="10"/>
  <c r="CK205" i="10"/>
  <c r="CL216" i="10"/>
  <c r="CJ37" i="10"/>
  <c r="CJ54" i="10"/>
  <c r="CJ130" i="10"/>
  <c r="CL244" i="10"/>
  <c r="CK26" i="10"/>
  <c r="CL33" i="10"/>
  <c r="CL77" i="10"/>
  <c r="CL86" i="10"/>
  <c r="CL154" i="10"/>
  <c r="CL260" i="10"/>
  <c r="CL29" i="10"/>
  <c r="CK37" i="10"/>
  <c r="CK47" i="10"/>
  <c r="CL115" i="10"/>
  <c r="CK264" i="10"/>
  <c r="CK14" i="10"/>
  <c r="CK17" i="10"/>
  <c r="CL15" i="10"/>
  <c r="CK30" i="10"/>
  <c r="CG41" i="10"/>
  <c r="CK51" i="10"/>
  <c r="CG69" i="10"/>
  <c r="CK10" i="10"/>
  <c r="CL38" i="10"/>
  <c r="CG20" i="10"/>
  <c r="CG59" i="10"/>
  <c r="CK127" i="10"/>
  <c r="CG127" i="10"/>
  <c r="CL145" i="10"/>
  <c r="CL149" i="10"/>
  <c r="CL164" i="10"/>
  <c r="CG187" i="10"/>
  <c r="CL182" i="10"/>
  <c r="CL185" i="10"/>
  <c r="CL224" i="10"/>
  <c r="CL245" i="10"/>
  <c r="CG23" i="10"/>
  <c r="CB34" i="10"/>
  <c r="CK41" i="10"/>
  <c r="CK44" i="10"/>
  <c r="CB51" i="10"/>
  <c r="CL57" i="10"/>
  <c r="CK62" i="10"/>
  <c r="CG79" i="10"/>
  <c r="CL118" i="10"/>
  <c r="CL197" i="10"/>
  <c r="CL126" i="10"/>
  <c r="CK140" i="10"/>
  <c r="CG140" i="10"/>
  <c r="CL169" i="10"/>
  <c r="CL241" i="10"/>
  <c r="CG274" i="10"/>
  <c r="BT11" i="10"/>
  <c r="CL11" i="10"/>
  <c r="CK20" i="10"/>
  <c r="CF34" i="10"/>
  <c r="BT36" i="10"/>
  <c r="BU44" i="10"/>
  <c r="CL52" i="10"/>
  <c r="CL54" i="10" s="1"/>
  <c r="CL55" i="10"/>
  <c r="CL63" i="10"/>
  <c r="CK69" i="10"/>
  <c r="CL73" i="10"/>
  <c r="BT82" i="10"/>
  <c r="BT87" i="10"/>
  <c r="CL92" i="10"/>
  <c r="CG107" i="10"/>
  <c r="CL186" i="10"/>
  <c r="CK250" i="10"/>
  <c r="CK254" i="10"/>
  <c r="CL158" i="10"/>
  <c r="CL167" i="10"/>
  <c r="CL191" i="10"/>
  <c r="BA13" i="10"/>
  <c r="CG130" i="10"/>
  <c r="CG137" i="10"/>
  <c r="CL134" i="10"/>
  <c r="CL143" i="10"/>
  <c r="CL150" i="10"/>
  <c r="CG152" i="10"/>
  <c r="CG200" i="10"/>
  <c r="CL198" i="10"/>
  <c r="CL237" i="10"/>
  <c r="CG246" i="10"/>
  <c r="CK270" i="10"/>
  <c r="CL18" i="10"/>
  <c r="CG34" i="10"/>
  <c r="CG37" i="10"/>
  <c r="BT40" i="10"/>
  <c r="CG47" i="10"/>
  <c r="BT57" i="10"/>
  <c r="CF66" i="10"/>
  <c r="BT73" i="10"/>
  <c r="BT81" i="10"/>
  <c r="CL91" i="10"/>
  <c r="CL106" i="10"/>
  <c r="CF117" i="10"/>
  <c r="BU140" i="10"/>
  <c r="BT139" i="10"/>
  <c r="CL162" i="10"/>
  <c r="CL180" i="10"/>
  <c r="CB238" i="10"/>
  <c r="BT235" i="10"/>
  <c r="CJ257" i="10"/>
  <c r="CF267" i="10"/>
  <c r="CB270" i="10"/>
  <c r="BT268" i="10"/>
  <c r="BT271" i="10"/>
  <c r="CG17" i="10"/>
  <c r="BT19" i="10"/>
  <c r="BT22" i="10"/>
  <c r="CG26" i="10"/>
  <c r="CG30" i="10"/>
  <c r="CL45" i="10"/>
  <c r="CL48" i="10"/>
  <c r="CB54" i="10"/>
  <c r="CB59" i="10"/>
  <c r="BU69" i="10"/>
  <c r="CG88" i="10"/>
  <c r="CL116" i="10"/>
  <c r="CL120" i="10"/>
  <c r="CL166" i="10"/>
  <c r="BT243" i="10"/>
  <c r="BU246" i="10"/>
  <c r="CL272" i="10"/>
  <c r="CL218" i="10"/>
  <c r="CL233" i="10"/>
  <c r="CG93" i="10"/>
  <c r="CL99" i="10"/>
  <c r="CK117" i="10"/>
  <c r="CG117" i="10"/>
  <c r="CL144" i="10"/>
  <c r="CG146" i="10"/>
  <c r="CG165" i="10"/>
  <c r="CL178" i="10"/>
  <c r="CL208" i="10"/>
  <c r="CL211" i="10"/>
  <c r="CK227" i="10"/>
  <c r="CL226" i="10"/>
  <c r="CG238" i="10"/>
  <c r="CG270" i="10"/>
  <c r="CK278" i="10"/>
  <c r="CG278" i="10"/>
  <c r="CG14" i="10"/>
  <c r="CL24" i="10"/>
  <c r="CG44" i="10"/>
  <c r="BT65" i="10"/>
  <c r="BT75" i="10"/>
  <c r="CL82" i="10"/>
  <c r="CL87" i="10"/>
  <c r="CL101" i="10"/>
  <c r="CL109" i="10"/>
  <c r="CF137" i="10"/>
  <c r="CK146" i="10"/>
  <c r="CL157" i="10"/>
  <c r="CG219" i="10"/>
  <c r="CL221" i="10"/>
  <c r="CG261" i="10"/>
  <c r="CG242" i="10"/>
  <c r="BA28" i="10"/>
  <c r="CG122" i="10"/>
  <c r="CL125" i="10"/>
  <c r="CK159" i="10"/>
  <c r="CL168" i="10"/>
  <c r="CL174" i="10"/>
  <c r="CG176" i="10"/>
  <c r="CK196" i="10"/>
  <c r="CL192" i="10"/>
  <c r="CG234" i="10"/>
  <c r="CL231" i="10"/>
  <c r="CL249" i="10"/>
  <c r="CG250" i="10"/>
  <c r="CG257" i="10"/>
  <c r="CK257" i="10"/>
  <c r="CK267" i="10"/>
  <c r="CG267" i="10"/>
  <c r="CK274" i="10"/>
  <c r="BU10" i="10"/>
  <c r="BT24" i="10"/>
  <c r="BT27" i="10"/>
  <c r="BT29" i="10"/>
  <c r="BT33" i="10"/>
  <c r="BU37" i="10"/>
  <c r="CL35" i="10"/>
  <c r="CL40" i="10"/>
  <c r="BT46" i="10"/>
  <c r="BT49" i="10"/>
  <c r="CL58" i="10"/>
  <c r="BT71" i="10"/>
  <c r="CB79" i="10"/>
  <c r="BT84" i="10"/>
  <c r="CL84" i="10"/>
  <c r="CL88" i="10" s="1"/>
  <c r="CJ112" i="10"/>
  <c r="CL108" i="10"/>
  <c r="CK133" i="10"/>
  <c r="CB140" i="10"/>
  <c r="BT138" i="10"/>
  <c r="CL147" i="10"/>
  <c r="CL156" i="10"/>
  <c r="CL175" i="10"/>
  <c r="CL188" i="10"/>
  <c r="CL202" i="10"/>
  <c r="CF227" i="10"/>
  <c r="CL253" i="10"/>
  <c r="CL258" i="10"/>
  <c r="CG264" i="10"/>
  <c r="CF102" i="10"/>
  <c r="CJ107" i="10"/>
  <c r="CB127" i="10"/>
  <c r="BT144" i="10"/>
  <c r="CL195" i="10"/>
  <c r="CL204" i="10"/>
  <c r="CF212" i="10"/>
  <c r="CL213" i="10"/>
  <c r="BU250" i="10"/>
  <c r="CJ261" i="10"/>
  <c r="CL262" i="10"/>
  <c r="CL264" i="10" s="1"/>
  <c r="CB274" i="10"/>
  <c r="BT90" i="10"/>
  <c r="BT92" i="10"/>
  <c r="BT108" i="10"/>
  <c r="BU117" i="10"/>
  <c r="CF127" i="10"/>
  <c r="CL136" i="10"/>
  <c r="CF146" i="10"/>
  <c r="BT197" i="10"/>
  <c r="CJ219" i="10"/>
  <c r="CF234" i="10"/>
  <c r="CB246" i="10"/>
  <c r="CJ264" i="10"/>
  <c r="CL103" i="10"/>
  <c r="BT105" i="10"/>
  <c r="BT120" i="10"/>
  <c r="CF152" i="10"/>
  <c r="CL179" i="10"/>
  <c r="BT186" i="10"/>
  <c r="BT193" i="10"/>
  <c r="BT202" i="10"/>
  <c r="CL222" i="10"/>
  <c r="CL228" i="10"/>
  <c r="CF254" i="10"/>
  <c r="BT260" i="10"/>
  <c r="CL268" i="10"/>
  <c r="CL270" i="10" s="1"/>
  <c r="CJ270" i="10"/>
  <c r="CL276" i="10"/>
  <c r="BT98" i="10"/>
  <c r="CB107" i="10"/>
  <c r="CB112" i="10"/>
  <c r="BT110" i="10"/>
  <c r="CB117" i="10"/>
  <c r="BT119" i="10"/>
  <c r="CF130" i="10"/>
  <c r="BT215" i="10"/>
  <c r="BU227" i="10"/>
  <c r="CB257" i="10"/>
  <c r="BT259" i="10"/>
  <c r="BT266" i="10"/>
  <c r="CL275" i="10"/>
  <c r="CB102" i="10"/>
  <c r="CF122" i="10"/>
  <c r="CL121" i="10"/>
  <c r="BT178" i="10"/>
  <c r="BT180" i="10"/>
  <c r="BT184" i="10"/>
  <c r="CF196" i="10"/>
  <c r="BT222" i="10"/>
  <c r="BT226" i="10"/>
  <c r="BT231" i="10"/>
  <c r="BT236" i="10"/>
  <c r="BU242" i="10"/>
  <c r="CF261" i="10"/>
  <c r="CB44" i="10"/>
  <c r="CE279" i="10"/>
  <c r="CJ47" i="10"/>
  <c r="BU130" i="10"/>
  <c r="BT128" i="10"/>
  <c r="CJ133" i="10"/>
  <c r="CJ254" i="10"/>
  <c r="CL251" i="10"/>
  <c r="BT258" i="10"/>
  <c r="BU261" i="10"/>
  <c r="CJ26" i="10"/>
  <c r="BU41" i="10"/>
  <c r="CJ51" i="10"/>
  <c r="CK54" i="10"/>
  <c r="CJ69" i="10"/>
  <c r="CL67" i="10"/>
  <c r="CL69" i="10" s="1"/>
  <c r="CB88" i="10"/>
  <c r="CL89" i="10"/>
  <c r="BU102" i="10"/>
  <c r="BT94" i="10"/>
  <c r="CL94" i="10"/>
  <c r="CB122" i="10"/>
  <c r="BU187" i="10"/>
  <c r="CL177" i="10"/>
  <c r="BT188" i="10"/>
  <c r="BU196" i="10"/>
  <c r="CJ242" i="10"/>
  <c r="CL239" i="10"/>
  <c r="CB17" i="10"/>
  <c r="CB83" i="10"/>
  <c r="BT103" i="10"/>
  <c r="BU107" i="10"/>
  <c r="BU14" i="10"/>
  <c r="CK112" i="10"/>
  <c r="CL111" i="10"/>
  <c r="CJ187" i="10"/>
  <c r="CJ234" i="10"/>
  <c r="BZ279" i="10"/>
  <c r="BT21" i="10"/>
  <c r="BT32" i="10"/>
  <c r="BT45" i="10"/>
  <c r="CK66" i="10"/>
  <c r="CK74" i="10"/>
  <c r="CA279" i="10"/>
  <c r="BU17" i="10"/>
  <c r="BT18" i="10"/>
  <c r="CL21" i="10"/>
  <c r="CL23" i="10" s="1"/>
  <c r="BT35" i="10"/>
  <c r="BT55" i="10"/>
  <c r="BT58" i="10"/>
  <c r="CG66" i="10"/>
  <c r="BU74" i="10"/>
  <c r="CL70" i="10"/>
  <c r="BU79" i="10"/>
  <c r="BU83" i="10"/>
  <c r="CJ102" i="10"/>
  <c r="BT99" i="10"/>
  <c r="CL100" i="10"/>
  <c r="BT106" i="10"/>
  <c r="BT111" i="10"/>
  <c r="BU112" i="10"/>
  <c r="CJ122" i="10"/>
  <c r="BT124" i="10"/>
  <c r="CJ137" i="10"/>
  <c r="BT148" i="10"/>
  <c r="BU152" i="10"/>
  <c r="CL163" i="10"/>
  <c r="CK165" i="10"/>
  <c r="BT182" i="10"/>
  <c r="BT192" i="10"/>
  <c r="CJ200" i="10"/>
  <c r="CB212" i="10"/>
  <c r="BU219" i="10"/>
  <c r="CJ41" i="10"/>
  <c r="CB74" i="10"/>
  <c r="BT166" i="10"/>
  <c r="BU176" i="10"/>
  <c r="CB187" i="10"/>
  <c r="BT179" i="10"/>
  <c r="BT199" i="10"/>
  <c r="BU200" i="10"/>
  <c r="CL201" i="10"/>
  <c r="CJ205" i="10"/>
  <c r="BT269" i="10"/>
  <c r="BU270" i="10"/>
  <c r="BT7" i="10"/>
  <c r="BW279" i="10"/>
  <c r="CC279" i="10"/>
  <c r="CL13" i="10"/>
  <c r="CL27" i="10"/>
  <c r="CB41" i="10"/>
  <c r="CL65" i="10"/>
  <c r="CJ66" i="10"/>
  <c r="CJ79" i="10"/>
  <c r="CL75" i="10"/>
  <c r="BU122" i="10"/>
  <c r="BT118" i="10"/>
  <c r="BT134" i="10"/>
  <c r="BU137" i="10"/>
  <c r="CL171" i="10"/>
  <c r="BT255" i="10"/>
  <c r="BU257" i="10"/>
  <c r="CL7" i="10"/>
  <c r="BX279" i="10"/>
  <c r="CD279" i="10"/>
  <c r="CJ10" i="10"/>
  <c r="CF20" i="10"/>
  <c r="CB30" i="10"/>
  <c r="CJ34" i="10"/>
  <c r="CL31" i="10"/>
  <c r="CL42" i="10"/>
  <c r="CL44" i="10" s="1"/>
  <c r="CJ44" i="10"/>
  <c r="CF51" i="10"/>
  <c r="BT53" i="10"/>
  <c r="CJ62" i="10"/>
  <c r="CL60" i="10"/>
  <c r="CL62" i="10" s="1"/>
  <c r="CB66" i="10"/>
  <c r="CG74" i="10"/>
  <c r="CG102" i="10"/>
  <c r="CK107" i="10"/>
  <c r="CJ117" i="10"/>
  <c r="CL113" i="10"/>
  <c r="BU146" i="10"/>
  <c r="CG159" i="10"/>
  <c r="CL206" i="10"/>
  <c r="CJ212" i="10"/>
  <c r="BT228" i="10"/>
  <c r="BU234" i="10"/>
  <c r="BT273" i="10"/>
  <c r="BT275" i="10"/>
  <c r="BU278" i="10"/>
  <c r="CJ59" i="10"/>
  <c r="BU66" i="10"/>
  <c r="CK83" i="10"/>
  <c r="CJ93" i="10"/>
  <c r="BT115" i="10"/>
  <c r="CJ127" i="10"/>
  <c r="BT155" i="10"/>
  <c r="CL160" i="10"/>
  <c r="CJ165" i="10"/>
  <c r="CF176" i="10"/>
  <c r="BT185" i="10"/>
  <c r="CJ196" i="10"/>
  <c r="CL207" i="10"/>
  <c r="CB278" i="10"/>
  <c r="BT276" i="10"/>
  <c r="CG62" i="10"/>
  <c r="BT67" i="10"/>
  <c r="CJ74" i="10"/>
  <c r="CK88" i="10"/>
  <c r="BT95" i="10"/>
  <c r="BT121" i="10"/>
  <c r="BT126" i="10"/>
  <c r="CB152" i="10"/>
  <c r="BT149" i="10"/>
  <c r="CJ176" i="10"/>
  <c r="BT195" i="10"/>
  <c r="BT209" i="10"/>
  <c r="CB219" i="10"/>
  <c r="BT218" i="10"/>
  <c r="CJ227" i="10"/>
  <c r="BT244" i="10"/>
  <c r="BT256" i="10"/>
  <c r="CK261" i="10"/>
  <c r="BU127" i="10"/>
  <c r="BT123" i="10"/>
  <c r="CL138" i="10"/>
  <c r="CJ146" i="10"/>
  <c r="BT147" i="10"/>
  <c r="CK152" i="10"/>
  <c r="CL151" i="10"/>
  <c r="CB159" i="10"/>
  <c r="BU159" i="10"/>
  <c r="BT156" i="10"/>
  <c r="BT158" i="10"/>
  <c r="BT170" i="10"/>
  <c r="BT174" i="10"/>
  <c r="CF187" i="10"/>
  <c r="CB196" i="10"/>
  <c r="CB200" i="10"/>
  <c r="BU205" i="10"/>
  <c r="BT204" i="10"/>
  <c r="BT210" i="10"/>
  <c r="CL214" i="10"/>
  <c r="CB227" i="10"/>
  <c r="BT225" i="10"/>
  <c r="CK234" i="10"/>
  <c r="CL229" i="10"/>
  <c r="BT272" i="10"/>
  <c r="BU274" i="10"/>
  <c r="BU133" i="10"/>
  <c r="CL153" i="10"/>
  <c r="BU212" i="10"/>
  <c r="BT239" i="10"/>
  <c r="BT251" i="10"/>
  <c r="BT160" i="10"/>
  <c r="CL220" i="10"/>
  <c r="CL235" i="10"/>
  <c r="CL238" i="10" s="1"/>
  <c r="CL271" i="10"/>
  <c r="BA48" i="10"/>
  <c r="BA174" i="10"/>
  <c r="BA81" i="10"/>
  <c r="BA276" i="10"/>
  <c r="BA72" i="10"/>
  <c r="BS231" i="10"/>
  <c r="BS120" i="10"/>
  <c r="BM26" i="10"/>
  <c r="BA96" i="10"/>
  <c r="BA104" i="10"/>
  <c r="BS77" i="10"/>
  <c r="BS224" i="10"/>
  <c r="BB62" i="10"/>
  <c r="BI41" i="10"/>
  <c r="BS162" i="10"/>
  <c r="BS182" i="10"/>
  <c r="BS185" i="10"/>
  <c r="BS98" i="10"/>
  <c r="BS116" i="10"/>
  <c r="BS144" i="10"/>
  <c r="BA162" i="10"/>
  <c r="BA198" i="10"/>
  <c r="BI62" i="10"/>
  <c r="BI17" i="10"/>
  <c r="BI23" i="10"/>
  <c r="BB54" i="10"/>
  <c r="BA111" i="10"/>
  <c r="BA169" i="10"/>
  <c r="BA175" i="10"/>
  <c r="BA65" i="10"/>
  <c r="BI112" i="10"/>
  <c r="BM17" i="10"/>
  <c r="BM140" i="10"/>
  <c r="BA71" i="10"/>
  <c r="BA206" i="10"/>
  <c r="BS72" i="10"/>
  <c r="BA58" i="10"/>
  <c r="BA105" i="10"/>
  <c r="BM14" i="10"/>
  <c r="BM20" i="10"/>
  <c r="BM37" i="10"/>
  <c r="BM62" i="10"/>
  <c r="BM270" i="10"/>
  <c r="BA25" i="10"/>
  <c r="BA148" i="10"/>
  <c r="BA158" i="10"/>
  <c r="BA217" i="10"/>
  <c r="BA31" i="10"/>
  <c r="BA211" i="10"/>
  <c r="BA248" i="10"/>
  <c r="BS57" i="10"/>
  <c r="BA86" i="10"/>
  <c r="BA95" i="10"/>
  <c r="BA110" i="10"/>
  <c r="BA189" i="10"/>
  <c r="BA143" i="10"/>
  <c r="BA161" i="10"/>
  <c r="BA179" i="10"/>
  <c r="BA192" i="10"/>
  <c r="BA202" i="10"/>
  <c r="BA68" i="10"/>
  <c r="BA156" i="10"/>
  <c r="BB69" i="10"/>
  <c r="BA82" i="10"/>
  <c r="BA195" i="10"/>
  <c r="BA55" i="10"/>
  <c r="BI69" i="10"/>
  <c r="BA78" i="10"/>
  <c r="BA87" i="10"/>
  <c r="BI107" i="10"/>
  <c r="BA115" i="10"/>
  <c r="BA124" i="10"/>
  <c r="BA138" i="10"/>
  <c r="BA142" i="10"/>
  <c r="BA153" i="10"/>
  <c r="BA194" i="10"/>
  <c r="BA210" i="10"/>
  <c r="BA241" i="10"/>
  <c r="BA22" i="10"/>
  <c r="BA40" i="10"/>
  <c r="BI47" i="10"/>
  <c r="BI79" i="10"/>
  <c r="BA100" i="10"/>
  <c r="BI133" i="10"/>
  <c r="BA218" i="10"/>
  <c r="BA259" i="10"/>
  <c r="BA268" i="10"/>
  <c r="BA12" i="10"/>
  <c r="BA18" i="10"/>
  <c r="BA42" i="10"/>
  <c r="BA76" i="10"/>
  <c r="BA84" i="10"/>
  <c r="BA91" i="10"/>
  <c r="BA98" i="10"/>
  <c r="BI117" i="10"/>
  <c r="BA119" i="10"/>
  <c r="BA126" i="10"/>
  <c r="BA132" i="10"/>
  <c r="BA170" i="10"/>
  <c r="BA213" i="10"/>
  <c r="BI83" i="10"/>
  <c r="BA8" i="10"/>
  <c r="BB34" i="10"/>
  <c r="BI51" i="10"/>
  <c r="BB74" i="10"/>
  <c r="BB137" i="10"/>
  <c r="BA145" i="10"/>
  <c r="BA181" i="10"/>
  <c r="BA245" i="10"/>
  <c r="BA251" i="10"/>
  <c r="BI267" i="10"/>
  <c r="BB26" i="10"/>
  <c r="BS9" i="10"/>
  <c r="BS13" i="10"/>
  <c r="BA29" i="10"/>
  <c r="BA35" i="10"/>
  <c r="BA63" i="10"/>
  <c r="BA77" i="10"/>
  <c r="BA109" i="10"/>
  <c r="BB200" i="10"/>
  <c r="BA262" i="10"/>
  <c r="BA266" i="10"/>
  <c r="BA36" i="10"/>
  <c r="BA155" i="10"/>
  <c r="BA184" i="10"/>
  <c r="BA277" i="10"/>
  <c r="BB10" i="10"/>
  <c r="BB159" i="10"/>
  <c r="BS150" i="10"/>
  <c r="BS171" i="10"/>
  <c r="BS174" i="10"/>
  <c r="BS191" i="10"/>
  <c r="BS194" i="10"/>
  <c r="BS216" i="10"/>
  <c r="BS226" i="10"/>
  <c r="BS233" i="10"/>
  <c r="BS241" i="10"/>
  <c r="BS245" i="10"/>
  <c r="BH279" i="10"/>
  <c r="BB20" i="10"/>
  <c r="BB37" i="10"/>
  <c r="BA116" i="10"/>
  <c r="BA120" i="10"/>
  <c r="BB146" i="10"/>
  <c r="BI152" i="10"/>
  <c r="BI165" i="10"/>
  <c r="BA182" i="10"/>
  <c r="BA185" i="10"/>
  <c r="BI200" i="10"/>
  <c r="BA203" i="10"/>
  <c r="BA207" i="10"/>
  <c r="BI219" i="10"/>
  <c r="BA223" i="10"/>
  <c r="BA225" i="10"/>
  <c r="BA230" i="10"/>
  <c r="BA232" i="10"/>
  <c r="BA237" i="10"/>
  <c r="BI250" i="10"/>
  <c r="BA260" i="10"/>
  <c r="BA273" i="10"/>
  <c r="BA275" i="10"/>
  <c r="BS115" i="10"/>
  <c r="BS143" i="10"/>
  <c r="BA7" i="10"/>
  <c r="BA60" i="10"/>
  <c r="BA101" i="10"/>
  <c r="BI137" i="10"/>
  <c r="BI146" i="10"/>
  <c r="BI205" i="10"/>
  <c r="BI246" i="10"/>
  <c r="BB261" i="10"/>
  <c r="BM23" i="10"/>
  <c r="BM30" i="10"/>
  <c r="BM34" i="10"/>
  <c r="BM66" i="10"/>
  <c r="BM69" i="10"/>
  <c r="BM74" i="10"/>
  <c r="BM83" i="10"/>
  <c r="BM112" i="10"/>
  <c r="BM117" i="10"/>
  <c r="BM133" i="10"/>
  <c r="BM250" i="10"/>
  <c r="BM254" i="10"/>
  <c r="BM264" i="10"/>
  <c r="BM278" i="10"/>
  <c r="BA45" i="10"/>
  <c r="BA99" i="10"/>
  <c r="BI122" i="10"/>
  <c r="BA121" i="10"/>
  <c r="BA125" i="10"/>
  <c r="BA144" i="10"/>
  <c r="BA163" i="10"/>
  <c r="BA188" i="10"/>
  <c r="BA191" i="10"/>
  <c r="BA208" i="10"/>
  <c r="BA215" i="10"/>
  <c r="BA221" i="10"/>
  <c r="BA233" i="10"/>
  <c r="BA239" i="10"/>
  <c r="BA253" i="10"/>
  <c r="BI261" i="10"/>
  <c r="BS149" i="10"/>
  <c r="BS156" i="10"/>
  <c r="BS163" i="10"/>
  <c r="BS211" i="10"/>
  <c r="BS218" i="10"/>
  <c r="BS260" i="10"/>
  <c r="BS125" i="10"/>
  <c r="BI93" i="10"/>
  <c r="BA89" i="10"/>
  <c r="BA80" i="10"/>
  <c r="BB83" i="10"/>
  <c r="BB44" i="10"/>
  <c r="BB47" i="10"/>
  <c r="BB51" i="10"/>
  <c r="AV101" i="10"/>
  <c r="AV109" i="10"/>
  <c r="BB17" i="10"/>
  <c r="BA16" i="10"/>
  <c r="BR30" i="10"/>
  <c r="AV113" i="10"/>
  <c r="BR117" i="10"/>
  <c r="BR130" i="10"/>
  <c r="AV128" i="10"/>
  <c r="AV136" i="10"/>
  <c r="AV141" i="10"/>
  <c r="BI14" i="10"/>
  <c r="BA11" i="10"/>
  <c r="BM88" i="10"/>
  <c r="AV177" i="10"/>
  <c r="AV197" i="10"/>
  <c r="BM93" i="10"/>
  <c r="BR219" i="10"/>
  <c r="BA228" i="10"/>
  <c r="BI234" i="10"/>
  <c r="BR267" i="10"/>
  <c r="AV118" i="10"/>
  <c r="BR122" i="10"/>
  <c r="AV121" i="10"/>
  <c r="AV134" i="10"/>
  <c r="BR137" i="10"/>
  <c r="BA19" i="10"/>
  <c r="BA24" i="10"/>
  <c r="BR26" i="10"/>
  <c r="BA27" i="10"/>
  <c r="BB30" i="10"/>
  <c r="BM44" i="10"/>
  <c r="BM47" i="10"/>
  <c r="BM54" i="10"/>
  <c r="BI54" i="10"/>
  <c r="BA56" i="10"/>
  <c r="BA61" i="10"/>
  <c r="BR69" i="10"/>
  <c r="BM79" i="10"/>
  <c r="BA97" i="10"/>
  <c r="BA106" i="10"/>
  <c r="BR112" i="10"/>
  <c r="BR205" i="10"/>
  <c r="BM238" i="10"/>
  <c r="AV153" i="10"/>
  <c r="AV204" i="10"/>
  <c r="AV229" i="10"/>
  <c r="BM41" i="10"/>
  <c r="BR212" i="10"/>
  <c r="AV154" i="10"/>
  <c r="AV157" i="10"/>
  <c r="AV164" i="10"/>
  <c r="BR165" i="10"/>
  <c r="AV188" i="10"/>
  <c r="AV258" i="10"/>
  <c r="BR261" i="10"/>
  <c r="AV262" i="10"/>
  <c r="BR264" i="10"/>
  <c r="AV271" i="10"/>
  <c r="AV275" i="10"/>
  <c r="BI20" i="10"/>
  <c r="BR34" i="10"/>
  <c r="BI59" i="10"/>
  <c r="BR66" i="10"/>
  <c r="BI196" i="10"/>
  <c r="AV208" i="10"/>
  <c r="AV222" i="10"/>
  <c r="AV123" i="10"/>
  <c r="AV126" i="10"/>
  <c r="AV131" i="10"/>
  <c r="BR133" i="10"/>
  <c r="AV147" i="10"/>
  <c r="BR10" i="10"/>
  <c r="BR14" i="10"/>
  <c r="BR17" i="10"/>
  <c r="BI26" i="10"/>
  <c r="BA33" i="10"/>
  <c r="BR41" i="10"/>
  <c r="BM59" i="10"/>
  <c r="BB66" i="10"/>
  <c r="BI102" i="10"/>
  <c r="BM127" i="10"/>
  <c r="AV160" i="10"/>
  <c r="AV180" i="10"/>
  <c r="AV186" i="10"/>
  <c r="AV201" i="10"/>
  <c r="BR20" i="10"/>
  <c r="BB23" i="10"/>
  <c r="AV151" i="10"/>
  <c r="AV158" i="10"/>
  <c r="AV169" i="10"/>
  <c r="AV175" i="10"/>
  <c r="AV179" i="10"/>
  <c r="AV189" i="10"/>
  <c r="AV195" i="10"/>
  <c r="AV207" i="10"/>
  <c r="AV221" i="10"/>
  <c r="AV228" i="10"/>
  <c r="BR234" i="10"/>
  <c r="AV235" i="10"/>
  <c r="AV239" i="10"/>
  <c r="BR242" i="10"/>
  <c r="AV243" i="10"/>
  <c r="BR246" i="10"/>
  <c r="AV247" i="10"/>
  <c r="AV251" i="10"/>
  <c r="BR254" i="10"/>
  <c r="AV255" i="10"/>
  <c r="BR257" i="10"/>
  <c r="AV268" i="10"/>
  <c r="BR270" i="10"/>
  <c r="AV272" i="10"/>
  <c r="AV276" i="10"/>
  <c r="BR278" i="10"/>
  <c r="BA9" i="10"/>
  <c r="BB14" i="10"/>
  <c r="BR23" i="10"/>
  <c r="BA32" i="10"/>
  <c r="BI37" i="10"/>
  <c r="BA38" i="10"/>
  <c r="BA39" i="10"/>
  <c r="BR44" i="10"/>
  <c r="BR47" i="10"/>
  <c r="BR51" i="10"/>
  <c r="BA50" i="10"/>
  <c r="BR54" i="10"/>
  <c r="BI66" i="10"/>
  <c r="BB79" i="10"/>
  <c r="BR83" i="10"/>
  <c r="BI88" i="10"/>
  <c r="BB93" i="10"/>
  <c r="BA90" i="10"/>
  <c r="BA92" i="10"/>
  <c r="BM107" i="10"/>
  <c r="BB140" i="10"/>
  <c r="BM146" i="10"/>
  <c r="BA147" i="10"/>
  <c r="BB152" i="10"/>
  <c r="BM165" i="10"/>
  <c r="BA166" i="10"/>
  <c r="BA168" i="10"/>
  <c r="BA171" i="10"/>
  <c r="BI187" i="10"/>
  <c r="BB187" i="10"/>
  <c r="BM196" i="10"/>
  <c r="BM200" i="10"/>
  <c r="BA204" i="10"/>
  <c r="BA216" i="10"/>
  <c r="BA224" i="10"/>
  <c r="BA226" i="10"/>
  <c r="BM234" i="10"/>
  <c r="BA265" i="10"/>
  <c r="BI140" i="10"/>
  <c r="BM187" i="10"/>
  <c r="BI242" i="10"/>
  <c r="BI254" i="10"/>
  <c r="BB264" i="10"/>
  <c r="BB122" i="10"/>
  <c r="BA149" i="10"/>
  <c r="BA209" i="10"/>
  <c r="BM219" i="10"/>
  <c r="BM227" i="10"/>
  <c r="BA222" i="10"/>
  <c r="BA249" i="10"/>
  <c r="BI264" i="10"/>
  <c r="BM267" i="10"/>
  <c r="BA271" i="10"/>
  <c r="BB130" i="10"/>
  <c r="BI159" i="10"/>
  <c r="BM212" i="10"/>
  <c r="BI257" i="10"/>
  <c r="BM261" i="10"/>
  <c r="BB270" i="10"/>
  <c r="BI274" i="10"/>
  <c r="BA114" i="10"/>
  <c r="BM122" i="10"/>
  <c r="BA128" i="10"/>
  <c r="BA157" i="10"/>
  <c r="BA173" i="10"/>
  <c r="BA183" i="10"/>
  <c r="BA193" i="10"/>
  <c r="BB196" i="10"/>
  <c r="BB205" i="10"/>
  <c r="BA231" i="10"/>
  <c r="BI238" i="10"/>
  <c r="BA236" i="10"/>
  <c r="BM242" i="10"/>
  <c r="BA244" i="10"/>
  <c r="BM257" i="10"/>
  <c r="BI270" i="10"/>
  <c r="BM274" i="10"/>
  <c r="BI10" i="10"/>
  <c r="BR59" i="10"/>
  <c r="BB219" i="10"/>
  <c r="BA214" i="10"/>
  <c r="BD279" i="10"/>
  <c r="BB133" i="10"/>
  <c r="BA131" i="10"/>
  <c r="BE279" i="10"/>
  <c r="BK279" i="10"/>
  <c r="BI30" i="10"/>
  <c r="BA43" i="10"/>
  <c r="BA46" i="10"/>
  <c r="BA49" i="10"/>
  <c r="BA52" i="10"/>
  <c r="BA57" i="10"/>
  <c r="BA64" i="10"/>
  <c r="BI74" i="10"/>
  <c r="BA73" i="10"/>
  <c r="BR107" i="10"/>
  <c r="BS105" i="10"/>
  <c r="BA113" i="10"/>
  <c r="BB117" i="10"/>
  <c r="BB242" i="10"/>
  <c r="BA240" i="10"/>
  <c r="BC279" i="10"/>
  <c r="BI34" i="10"/>
  <c r="BR37" i="10"/>
  <c r="BM137" i="10"/>
  <c r="BA220" i="10"/>
  <c r="BB227" i="10"/>
  <c r="BL279" i="10"/>
  <c r="BA15" i="10"/>
  <c r="BA21" i="10"/>
  <c r="BA23" i="10" s="1"/>
  <c r="BB59" i="10"/>
  <c r="BB112" i="10"/>
  <c r="BA108" i="10"/>
  <c r="BJ279" i="10"/>
  <c r="BB41" i="10"/>
  <c r="BS96" i="10"/>
  <c r="BG279" i="10"/>
  <c r="BM10" i="10"/>
  <c r="BM51" i="10"/>
  <c r="BA53" i="10"/>
  <c r="BA85" i="10"/>
  <c r="BB88" i="10"/>
  <c r="BB94" i="10"/>
  <c r="BF102" i="10"/>
  <c r="BF279" i="10" s="1"/>
  <c r="BM102" i="10"/>
  <c r="BB107" i="10"/>
  <c r="BA103" i="10"/>
  <c r="BM152" i="10"/>
  <c r="BA160" i="10"/>
  <c r="BB165" i="10"/>
  <c r="BA67" i="10"/>
  <c r="BB127" i="10"/>
  <c r="BM159" i="10"/>
  <c r="BA164" i="10"/>
  <c r="BA177" i="10"/>
  <c r="BM205" i="10"/>
  <c r="BI227" i="10"/>
  <c r="BR250" i="10"/>
  <c r="BS249" i="10"/>
  <c r="BI278" i="10"/>
  <c r="BI127" i="10"/>
  <c r="BA123" i="10"/>
  <c r="BA129" i="10"/>
  <c r="BB176" i="10"/>
  <c r="BA178" i="10"/>
  <c r="BA186" i="10"/>
  <c r="BA197" i="10"/>
  <c r="BR238" i="10"/>
  <c r="BS237" i="10"/>
  <c r="BA255" i="10"/>
  <c r="BB257" i="10"/>
  <c r="BA258" i="10"/>
  <c r="BB267" i="10"/>
  <c r="BA243" i="10"/>
  <c r="BB246" i="10"/>
  <c r="BA247" i="10"/>
  <c r="BB250" i="10"/>
  <c r="BA70" i="10"/>
  <c r="BA75" i="10"/>
  <c r="BA118" i="10"/>
  <c r="BM130" i="10"/>
  <c r="BI130" i="10"/>
  <c r="BA136" i="10"/>
  <c r="BR146" i="10"/>
  <c r="BA151" i="10"/>
  <c r="BR159" i="10"/>
  <c r="BM176" i="10"/>
  <c r="BI176" i="10"/>
  <c r="BA172" i="10"/>
  <c r="BA190" i="10"/>
  <c r="BB212" i="10"/>
  <c r="BB234" i="10"/>
  <c r="BA229" i="10"/>
  <c r="BA235" i="10"/>
  <c r="BB238" i="10"/>
  <c r="BA135" i="10"/>
  <c r="BA141" i="10"/>
  <c r="BA150" i="10"/>
  <c r="BA154" i="10"/>
  <c r="BA180" i="10"/>
  <c r="BA199" i="10"/>
  <c r="BA201" i="10"/>
  <c r="BI212" i="10"/>
  <c r="BM246" i="10"/>
  <c r="BB254" i="10"/>
  <c r="BA252" i="10"/>
  <c r="BA134" i="10"/>
  <c r="BA167" i="10"/>
  <c r="BA256" i="10"/>
  <c r="BB278" i="10"/>
  <c r="BA139" i="10"/>
  <c r="BA263" i="10"/>
  <c r="BA269" i="10"/>
  <c r="BB274" i="10"/>
  <c r="AW162" i="10"/>
  <c r="AW175" i="10"/>
  <c r="AW185" i="10"/>
  <c r="AW195" i="10"/>
  <c r="AW207" i="10"/>
  <c r="AW221" i="10"/>
  <c r="AW231" i="10"/>
  <c r="AW268" i="10"/>
  <c r="AW276" i="10"/>
  <c r="AW109" i="10"/>
  <c r="AW120" i="10"/>
  <c r="AW31" i="10"/>
  <c r="AW52" i="10"/>
  <c r="AW80" i="10"/>
  <c r="AW84" i="10"/>
  <c r="AW87" i="10"/>
  <c r="AW91" i="10"/>
  <c r="AW99" i="10"/>
  <c r="AW121" i="10"/>
  <c r="AW169" i="10"/>
  <c r="AW179" i="10"/>
  <c r="AW189" i="10"/>
  <c r="AW214" i="10"/>
  <c r="AW224" i="10"/>
  <c r="AW235" i="10"/>
  <c r="AW272" i="10"/>
  <c r="AW98" i="10"/>
  <c r="AW116" i="10"/>
  <c r="AW128" i="10"/>
  <c r="AW141" i="10"/>
  <c r="AW13" i="10"/>
  <c r="AW35" i="10"/>
  <c r="AW151" i="10"/>
  <c r="AW158" i="10"/>
  <c r="AW166" i="10"/>
  <c r="AW182" i="10"/>
  <c r="AW192" i="10"/>
  <c r="AW228" i="10"/>
  <c r="AW243" i="10"/>
  <c r="AW251" i="10"/>
  <c r="AW101" i="10"/>
  <c r="AW105" i="10"/>
  <c r="AW113" i="10"/>
  <c r="AW136" i="10"/>
  <c r="AW144" i="10"/>
  <c r="AW9" i="10"/>
  <c r="AW18" i="10"/>
  <c r="AW27" i="10"/>
  <c r="AW48" i="10"/>
  <c r="AW60" i="10"/>
  <c r="AW72" i="10"/>
  <c r="AW255" i="10"/>
  <c r="AU278" i="10"/>
  <c r="AT278" i="10"/>
  <c r="AQ278" i="10"/>
  <c r="AP278" i="10"/>
  <c r="AO278" i="10"/>
  <c r="AM278" i="10"/>
  <c r="AL278" i="10"/>
  <c r="AK278" i="10"/>
  <c r="AJ278" i="10"/>
  <c r="AI278" i="10"/>
  <c r="AH278" i="10"/>
  <c r="AN277" i="10"/>
  <c r="AG277" i="10"/>
  <c r="AN276" i="10"/>
  <c r="AG276" i="10"/>
  <c r="AN275" i="10"/>
  <c r="AG275" i="10"/>
  <c r="AU274" i="10"/>
  <c r="AT274" i="10"/>
  <c r="AQ274" i="10"/>
  <c r="AP274" i="10"/>
  <c r="AO274" i="10"/>
  <c r="AM274" i="10"/>
  <c r="AL274" i="10"/>
  <c r="AK274" i="10"/>
  <c r="AJ274" i="10"/>
  <c r="AI274" i="10"/>
  <c r="AH274" i="10"/>
  <c r="AN273" i="10"/>
  <c r="AG273" i="10"/>
  <c r="AN272" i="10"/>
  <c r="AG272" i="10"/>
  <c r="AN271" i="10"/>
  <c r="AG271" i="10"/>
  <c r="AU270" i="10"/>
  <c r="AT270" i="10"/>
  <c r="AQ270" i="10"/>
  <c r="AP270" i="10"/>
  <c r="AO270" i="10"/>
  <c r="AM270" i="10"/>
  <c r="AL270" i="10"/>
  <c r="AK270" i="10"/>
  <c r="AJ270" i="10"/>
  <c r="AI270" i="10"/>
  <c r="AH270" i="10"/>
  <c r="AN269" i="10"/>
  <c r="AG269" i="10"/>
  <c r="AN268" i="10"/>
  <c r="AG268" i="10"/>
  <c r="AU267" i="10"/>
  <c r="AT267" i="10"/>
  <c r="AQ267" i="10"/>
  <c r="AP267" i="10"/>
  <c r="AO267" i="10"/>
  <c r="AM267" i="10"/>
  <c r="AL267" i="10"/>
  <c r="AK267" i="10"/>
  <c r="AJ267" i="10"/>
  <c r="AI267" i="10"/>
  <c r="AH267" i="10"/>
  <c r="AN266" i="10"/>
  <c r="AG266" i="10"/>
  <c r="AN265" i="10"/>
  <c r="AG265" i="10"/>
  <c r="AU264" i="10"/>
  <c r="AT264" i="10"/>
  <c r="AQ264" i="10"/>
  <c r="AP264" i="10"/>
  <c r="AO264" i="10"/>
  <c r="AM264" i="10"/>
  <c r="AL264" i="10"/>
  <c r="AK264" i="10"/>
  <c r="AJ264" i="10"/>
  <c r="AI264" i="10"/>
  <c r="AH264" i="10"/>
  <c r="AN263" i="10"/>
  <c r="AG263" i="10"/>
  <c r="AN262" i="10"/>
  <c r="AG262" i="10"/>
  <c r="AN260" i="10"/>
  <c r="AG260" i="10"/>
  <c r="AN259" i="10"/>
  <c r="AG259" i="10"/>
  <c r="AN258" i="10"/>
  <c r="AG258" i="10"/>
  <c r="AN256" i="10"/>
  <c r="AG256" i="10"/>
  <c r="AN255" i="10"/>
  <c r="AG255" i="10"/>
  <c r="AN253" i="10"/>
  <c r="AG253" i="10"/>
  <c r="AN252" i="10"/>
  <c r="AG252" i="10"/>
  <c r="AN251" i="10"/>
  <c r="AG251" i="10"/>
  <c r="AN249" i="10"/>
  <c r="AG249" i="10"/>
  <c r="AN248" i="10"/>
  <c r="AG248" i="10"/>
  <c r="AN247" i="10"/>
  <c r="AG247" i="10"/>
  <c r="AN245" i="10"/>
  <c r="AG245" i="10"/>
  <c r="AN244" i="10"/>
  <c r="AG244" i="10"/>
  <c r="AN243" i="10"/>
  <c r="AG243" i="10"/>
  <c r="AN241" i="10"/>
  <c r="AG241" i="10"/>
  <c r="AN240" i="10"/>
  <c r="AG240" i="10"/>
  <c r="AN239" i="10"/>
  <c r="AG239" i="10"/>
  <c r="AN237" i="10"/>
  <c r="AG237" i="10"/>
  <c r="AN236" i="10"/>
  <c r="AG236" i="10"/>
  <c r="AN235" i="10"/>
  <c r="AG235" i="10"/>
  <c r="AU234" i="10"/>
  <c r="AT234" i="10"/>
  <c r="AQ234" i="10"/>
  <c r="AP234" i="10"/>
  <c r="AO234" i="10"/>
  <c r="AM234" i="10"/>
  <c r="AL234" i="10"/>
  <c r="AK234" i="10"/>
  <c r="AJ234" i="10"/>
  <c r="AI234" i="10"/>
  <c r="AH234" i="10"/>
  <c r="AN233" i="10"/>
  <c r="AG233" i="10"/>
  <c r="AN232" i="10"/>
  <c r="AG232" i="10"/>
  <c r="AN231" i="10"/>
  <c r="AG231" i="10"/>
  <c r="AN230" i="10"/>
  <c r="AG230" i="10"/>
  <c r="AN229" i="10"/>
  <c r="AG229" i="10"/>
  <c r="AN228" i="10"/>
  <c r="AG228" i="10"/>
  <c r="AU227" i="10"/>
  <c r="AT227" i="10"/>
  <c r="AQ227" i="10"/>
  <c r="AP227" i="10"/>
  <c r="AO227" i="10"/>
  <c r="AM227" i="10"/>
  <c r="AL227" i="10"/>
  <c r="AK227" i="10"/>
  <c r="AJ227" i="10"/>
  <c r="AI227" i="10"/>
  <c r="AH227" i="10"/>
  <c r="AN226" i="10"/>
  <c r="AG226" i="10"/>
  <c r="AN225" i="10"/>
  <c r="AG225" i="10"/>
  <c r="AN224" i="10"/>
  <c r="AG224" i="10"/>
  <c r="AN223" i="10"/>
  <c r="AG223" i="10"/>
  <c r="AN222" i="10"/>
  <c r="AG222" i="10"/>
  <c r="AN221" i="10"/>
  <c r="AG221" i="10"/>
  <c r="AN220" i="10"/>
  <c r="AG220" i="10"/>
  <c r="AU219" i="10"/>
  <c r="AT219" i="10"/>
  <c r="AQ219" i="10"/>
  <c r="AP219" i="10"/>
  <c r="AO219" i="10"/>
  <c r="AM219" i="10"/>
  <c r="AL219" i="10"/>
  <c r="AK219" i="10"/>
  <c r="AJ219" i="10"/>
  <c r="AI219" i="10"/>
  <c r="AH219" i="10"/>
  <c r="AN218" i="10"/>
  <c r="AG218" i="10"/>
  <c r="AN217" i="10"/>
  <c r="AG217" i="10"/>
  <c r="AN216" i="10"/>
  <c r="AG216" i="10"/>
  <c r="AN215" i="10"/>
  <c r="AG215" i="10"/>
  <c r="AN214" i="10"/>
  <c r="AG214" i="10"/>
  <c r="AN213" i="10"/>
  <c r="AG213" i="10"/>
  <c r="AU212" i="10"/>
  <c r="AT212" i="10"/>
  <c r="AQ212" i="10"/>
  <c r="AP212" i="10"/>
  <c r="AO212" i="10"/>
  <c r="AM212" i="10"/>
  <c r="AL212" i="10"/>
  <c r="AK212" i="10"/>
  <c r="AJ212" i="10"/>
  <c r="AI212" i="10"/>
  <c r="AH212" i="10"/>
  <c r="AN211" i="10"/>
  <c r="AG211" i="10"/>
  <c r="AN210" i="10"/>
  <c r="AG210" i="10"/>
  <c r="AN209" i="10"/>
  <c r="AG209" i="10"/>
  <c r="AN208" i="10"/>
  <c r="AG208" i="10"/>
  <c r="AN207" i="10"/>
  <c r="AG207" i="10"/>
  <c r="AN206" i="10"/>
  <c r="AG206" i="10"/>
  <c r="AN204" i="10"/>
  <c r="AG204" i="10"/>
  <c r="AN203" i="10"/>
  <c r="AG203" i="10"/>
  <c r="AN202" i="10"/>
  <c r="AG202" i="10"/>
  <c r="AN201" i="10"/>
  <c r="AG201" i="10"/>
  <c r="AU200" i="10"/>
  <c r="AT200" i="10"/>
  <c r="AQ200" i="10"/>
  <c r="AP200" i="10"/>
  <c r="AO200" i="10"/>
  <c r="AM200" i="10"/>
  <c r="AL200" i="10"/>
  <c r="AK200" i="10"/>
  <c r="AJ200" i="10"/>
  <c r="AI200" i="10"/>
  <c r="AH200" i="10"/>
  <c r="AN199" i="10"/>
  <c r="AG199" i="10"/>
  <c r="AN198" i="10"/>
  <c r="AG198" i="10"/>
  <c r="AN197" i="10"/>
  <c r="AG197" i="10"/>
  <c r="AN195" i="10"/>
  <c r="AG195" i="10"/>
  <c r="AN194" i="10"/>
  <c r="AG194" i="10"/>
  <c r="AN193" i="10"/>
  <c r="AG193" i="10"/>
  <c r="AN192" i="10"/>
  <c r="AG192" i="10"/>
  <c r="AN191" i="10"/>
  <c r="AG191" i="10"/>
  <c r="AN190" i="10"/>
  <c r="AG190" i="10"/>
  <c r="AN189" i="10"/>
  <c r="AG189" i="10"/>
  <c r="AN188" i="10"/>
  <c r="AG188" i="10"/>
  <c r="AN186" i="10"/>
  <c r="AG186" i="10"/>
  <c r="AN185" i="10"/>
  <c r="AG185" i="10"/>
  <c r="AN184" i="10"/>
  <c r="AG184" i="10"/>
  <c r="AN183" i="10"/>
  <c r="AG183" i="10"/>
  <c r="AN182" i="10"/>
  <c r="AG182" i="10"/>
  <c r="AN181" i="10"/>
  <c r="AG181" i="10"/>
  <c r="AN180" i="10"/>
  <c r="AG180" i="10"/>
  <c r="AN179" i="10"/>
  <c r="AG179" i="10"/>
  <c r="AN178" i="10"/>
  <c r="AG178" i="10"/>
  <c r="AN177" i="10"/>
  <c r="AG177" i="10"/>
  <c r="AU176" i="10"/>
  <c r="AT176" i="10"/>
  <c r="AQ176" i="10"/>
  <c r="AP176" i="10"/>
  <c r="AO176" i="10"/>
  <c r="AM176" i="10"/>
  <c r="AL176" i="10"/>
  <c r="AK176" i="10"/>
  <c r="AJ176" i="10"/>
  <c r="AI176" i="10"/>
  <c r="AH176" i="10"/>
  <c r="AN175" i="10"/>
  <c r="AG175" i="10"/>
  <c r="AN174" i="10"/>
  <c r="AG174" i="10"/>
  <c r="AN173" i="10"/>
  <c r="AG173" i="10"/>
  <c r="AN172" i="10"/>
  <c r="AG172" i="10"/>
  <c r="AN171" i="10"/>
  <c r="AG171" i="10"/>
  <c r="AN170" i="10"/>
  <c r="AG170" i="10"/>
  <c r="AN169" i="10"/>
  <c r="AG169" i="10"/>
  <c r="AN168" i="10"/>
  <c r="AG168" i="10"/>
  <c r="AN167" i="10"/>
  <c r="AG167" i="10"/>
  <c r="AN166" i="10"/>
  <c r="AG166" i="10"/>
  <c r="AU165" i="10"/>
  <c r="AT165" i="10"/>
  <c r="AQ165" i="10"/>
  <c r="AP165" i="10"/>
  <c r="AO165" i="10"/>
  <c r="AM165" i="10"/>
  <c r="AL165" i="10"/>
  <c r="AK165" i="10"/>
  <c r="AJ165" i="10"/>
  <c r="AI165" i="10"/>
  <c r="AH165" i="10"/>
  <c r="AN164" i="10"/>
  <c r="AG164" i="10"/>
  <c r="AN163" i="10"/>
  <c r="AG163" i="10"/>
  <c r="AN162" i="10"/>
  <c r="AG162" i="10"/>
  <c r="AN161" i="10"/>
  <c r="AG161" i="10"/>
  <c r="AN160" i="10"/>
  <c r="AG160" i="10"/>
  <c r="AN158" i="10"/>
  <c r="AG158" i="10"/>
  <c r="AN157" i="10"/>
  <c r="AG157" i="10"/>
  <c r="AN156" i="10"/>
  <c r="AG156" i="10"/>
  <c r="AN155" i="10"/>
  <c r="AG155" i="10"/>
  <c r="AN154" i="10"/>
  <c r="AG154" i="10"/>
  <c r="AN153" i="10"/>
  <c r="AG153" i="10"/>
  <c r="AU152" i="10"/>
  <c r="AT152" i="10"/>
  <c r="AQ152" i="10"/>
  <c r="AO152" i="10"/>
  <c r="AM152" i="10"/>
  <c r="AL152" i="10"/>
  <c r="AK152" i="10"/>
  <c r="AJ152" i="10"/>
  <c r="AI152" i="10"/>
  <c r="AH152" i="10"/>
  <c r="AN151" i="10"/>
  <c r="AG151" i="10"/>
  <c r="AN150" i="10"/>
  <c r="AG150" i="10"/>
  <c r="AN149" i="10"/>
  <c r="AG149" i="10"/>
  <c r="AN148" i="10"/>
  <c r="AG148" i="10"/>
  <c r="AP147" i="10"/>
  <c r="AG147" i="10"/>
  <c r="AU146" i="10"/>
  <c r="AT146" i="10"/>
  <c r="AQ146" i="10"/>
  <c r="AP146" i="10"/>
  <c r="AO146" i="10"/>
  <c r="AM146" i="10"/>
  <c r="AL146" i="10"/>
  <c r="AK146" i="10"/>
  <c r="AJ146" i="10"/>
  <c r="AI146" i="10"/>
  <c r="AH146" i="10"/>
  <c r="AN145" i="10"/>
  <c r="AG145" i="10"/>
  <c r="AN144" i="10"/>
  <c r="AG144" i="10"/>
  <c r="AN143" i="10"/>
  <c r="AG143" i="10"/>
  <c r="AN142" i="10"/>
  <c r="AG142" i="10"/>
  <c r="AN141" i="10"/>
  <c r="AG141" i="10"/>
  <c r="AT140" i="10"/>
  <c r="AT205" i="10" s="1"/>
  <c r="AT246" i="10" s="1"/>
  <c r="AT34" i="10" s="1"/>
  <c r="AT37" i="10" s="1"/>
  <c r="AT257" i="10" s="1"/>
  <c r="AQ140" i="10"/>
  <c r="AK140" i="10"/>
  <c r="AK205" i="10" s="1"/>
  <c r="AK246" i="10" s="1"/>
  <c r="AK34" i="10" s="1"/>
  <c r="AK37" i="10" s="1"/>
  <c r="AK257" i="10" s="1"/>
  <c r="AJ140" i="10"/>
  <c r="AJ205" i="10" s="1"/>
  <c r="AJ246" i="10" s="1"/>
  <c r="AJ34" i="10" s="1"/>
  <c r="AJ37" i="10" s="1"/>
  <c r="AJ257" i="10" s="1"/>
  <c r="AN139" i="10"/>
  <c r="AG139" i="10"/>
  <c r="AN138" i="10"/>
  <c r="AG138" i="10"/>
  <c r="AU137" i="10"/>
  <c r="AT137" i="10"/>
  <c r="AT159" i="10" s="1"/>
  <c r="AQ137" i="10"/>
  <c r="AQ159" i="10" s="1"/>
  <c r="AP137" i="10"/>
  <c r="AP140" i="10" s="1"/>
  <c r="AO137" i="10"/>
  <c r="AO140" i="10" s="1"/>
  <c r="AM137" i="10"/>
  <c r="AL137" i="10"/>
  <c r="AK137" i="10"/>
  <c r="AK159" i="10" s="1"/>
  <c r="AJ137" i="10"/>
  <c r="AJ159" i="10" s="1"/>
  <c r="AI137" i="10"/>
  <c r="AI140" i="10" s="1"/>
  <c r="AH137" i="10"/>
  <c r="AH140" i="10" s="1"/>
  <c r="AN136" i="10"/>
  <c r="AG136" i="10"/>
  <c r="AN135" i="10"/>
  <c r="AG135" i="10"/>
  <c r="AN134" i="10"/>
  <c r="AG134" i="10"/>
  <c r="AU133" i="10"/>
  <c r="AT133" i="10"/>
  <c r="AQ133" i="10"/>
  <c r="AP133" i="10"/>
  <c r="AO133" i="10"/>
  <c r="AM133" i="10"/>
  <c r="AL133" i="10"/>
  <c r="AK133" i="10"/>
  <c r="AJ133" i="10"/>
  <c r="AI133" i="10"/>
  <c r="AH133" i="10"/>
  <c r="AN132" i="10"/>
  <c r="AG132" i="10"/>
  <c r="AN131" i="10"/>
  <c r="AG131" i="10"/>
  <c r="AU130" i="10"/>
  <c r="AT130" i="10"/>
  <c r="AQ130" i="10"/>
  <c r="AP130" i="10"/>
  <c r="AO130" i="10"/>
  <c r="AM130" i="10"/>
  <c r="AL130" i="10"/>
  <c r="AK130" i="10"/>
  <c r="AJ130" i="10"/>
  <c r="AI130" i="10"/>
  <c r="AH130" i="10"/>
  <c r="AN129" i="10"/>
  <c r="AG129" i="10"/>
  <c r="AN128" i="10"/>
  <c r="AG128" i="10"/>
  <c r="AN126" i="10"/>
  <c r="AG126" i="10"/>
  <c r="AN125" i="10"/>
  <c r="AG125" i="10"/>
  <c r="AN124" i="10"/>
  <c r="AG124" i="10"/>
  <c r="AN123" i="10"/>
  <c r="AG123" i="10"/>
  <c r="AU122" i="10"/>
  <c r="AT122" i="10"/>
  <c r="AQ122" i="10"/>
  <c r="AP122" i="10"/>
  <c r="AO122" i="10"/>
  <c r="AM122" i="10"/>
  <c r="AL122" i="10"/>
  <c r="AK122" i="10"/>
  <c r="AJ122" i="10"/>
  <c r="AI122" i="10"/>
  <c r="AH122" i="10"/>
  <c r="AN121" i="10"/>
  <c r="AG121" i="10"/>
  <c r="AN120" i="10"/>
  <c r="AG120" i="10"/>
  <c r="AN119" i="10"/>
  <c r="AG119" i="10"/>
  <c r="AN118" i="10"/>
  <c r="AG118" i="10"/>
  <c r="AU117" i="10"/>
  <c r="AT117" i="10"/>
  <c r="AQ117" i="10"/>
  <c r="AP117" i="10"/>
  <c r="AO117" i="10"/>
  <c r="AM117" i="10"/>
  <c r="AL117" i="10"/>
  <c r="AK117" i="10"/>
  <c r="AJ117" i="10"/>
  <c r="AI117" i="10"/>
  <c r="AH117" i="10"/>
  <c r="AN116" i="10"/>
  <c r="AG116" i="10"/>
  <c r="AN115" i="10"/>
  <c r="AG115" i="10"/>
  <c r="AN114" i="10"/>
  <c r="AG114" i="10"/>
  <c r="AN113" i="10"/>
  <c r="AG113" i="10"/>
  <c r="AU112" i="10"/>
  <c r="AT112" i="10"/>
  <c r="AQ112" i="10"/>
  <c r="AP112" i="10"/>
  <c r="AO112" i="10"/>
  <c r="AM112" i="10"/>
  <c r="AL112" i="10"/>
  <c r="AK112" i="10"/>
  <c r="AJ112" i="10"/>
  <c r="AI112" i="10"/>
  <c r="AH112" i="10"/>
  <c r="AN111" i="10"/>
  <c r="AG111" i="10"/>
  <c r="AN110" i="10"/>
  <c r="AG110" i="10"/>
  <c r="AN109" i="10"/>
  <c r="AG109" i="10"/>
  <c r="AN108" i="10"/>
  <c r="AG108" i="10"/>
  <c r="AN106" i="10"/>
  <c r="AG106" i="10"/>
  <c r="AN105" i="10"/>
  <c r="AG105" i="10"/>
  <c r="AN104" i="10"/>
  <c r="AG104" i="10"/>
  <c r="AN103" i="10"/>
  <c r="AG103" i="10"/>
  <c r="AU102" i="10"/>
  <c r="AU127" i="10" s="1"/>
  <c r="AU261" i="10" s="1"/>
  <c r="AT102" i="10"/>
  <c r="AT127" i="10" s="1"/>
  <c r="AT261" i="10" s="1"/>
  <c r="AN101" i="10"/>
  <c r="AG101" i="10"/>
  <c r="AN100" i="10"/>
  <c r="AG100" i="10"/>
  <c r="AN99" i="10"/>
  <c r="AG99" i="10"/>
  <c r="AN98" i="10"/>
  <c r="AG98" i="10"/>
  <c r="AN97" i="10"/>
  <c r="AG97" i="10"/>
  <c r="AN96" i="10"/>
  <c r="AG96" i="10"/>
  <c r="AN95" i="10"/>
  <c r="AG95" i="10"/>
  <c r="AN94" i="10"/>
  <c r="AK94" i="10"/>
  <c r="AY94" i="10" s="1"/>
  <c r="AN92" i="10"/>
  <c r="AG92" i="10"/>
  <c r="AN91" i="10"/>
  <c r="AG91" i="10"/>
  <c r="AN90" i="10"/>
  <c r="AG90" i="10"/>
  <c r="AN89" i="10"/>
  <c r="AG89" i="10"/>
  <c r="AN87" i="10"/>
  <c r="AG87" i="10"/>
  <c r="AN86" i="10"/>
  <c r="AG86" i="10"/>
  <c r="AN85" i="10"/>
  <c r="AG85" i="10"/>
  <c r="AN84" i="10"/>
  <c r="AG84" i="10"/>
  <c r="AU83" i="10"/>
  <c r="AM83" i="10"/>
  <c r="AL83" i="10"/>
  <c r="AN82" i="10"/>
  <c r="AG82" i="10"/>
  <c r="AN81" i="10"/>
  <c r="AG81" i="10"/>
  <c r="AN80" i="10"/>
  <c r="AG80" i="10"/>
  <c r="AN78" i="10"/>
  <c r="AG78" i="10"/>
  <c r="AN77" i="10"/>
  <c r="AG77" i="10"/>
  <c r="AN76" i="10"/>
  <c r="AG76" i="10"/>
  <c r="AN75" i="10"/>
  <c r="AG75" i="10"/>
  <c r="AN73" i="10"/>
  <c r="AG73" i="10"/>
  <c r="AN72" i="10"/>
  <c r="AG72" i="10"/>
  <c r="AN71" i="10"/>
  <c r="AG71" i="10"/>
  <c r="AN70" i="10"/>
  <c r="AG70" i="10"/>
  <c r="AU69" i="10"/>
  <c r="AT69" i="10"/>
  <c r="AQ69" i="10"/>
  <c r="AP69" i="10"/>
  <c r="AO69" i="10"/>
  <c r="AM69" i="10"/>
  <c r="AL69" i="10"/>
  <c r="AK69" i="10"/>
  <c r="AJ69" i="10"/>
  <c r="AI69" i="10"/>
  <c r="AH69" i="10"/>
  <c r="AN68" i="10"/>
  <c r="AG68" i="10"/>
  <c r="AN67" i="10"/>
  <c r="AG67" i="10"/>
  <c r="AN65" i="10"/>
  <c r="AG65" i="10"/>
  <c r="AN64" i="10"/>
  <c r="AG64" i="10"/>
  <c r="AN63" i="10"/>
  <c r="AG63" i="10"/>
  <c r="AU62" i="10"/>
  <c r="AT62" i="10"/>
  <c r="AT83" i="10" s="1"/>
  <c r="AQ62" i="10"/>
  <c r="AQ83" i="10" s="1"/>
  <c r="AP62" i="10"/>
  <c r="AP83" i="10" s="1"/>
  <c r="AO62" i="10"/>
  <c r="AO83" i="10" s="1"/>
  <c r="AM62" i="10"/>
  <c r="AL62" i="10"/>
  <c r="AK62" i="10"/>
  <c r="AK83" i="10" s="1"/>
  <c r="AJ62" i="10"/>
  <c r="AJ83" i="10" s="1"/>
  <c r="AI62" i="10"/>
  <c r="AI83" i="10" s="1"/>
  <c r="AH62" i="10"/>
  <c r="AH83" i="10" s="1"/>
  <c r="AN61" i="10"/>
  <c r="AG61" i="10"/>
  <c r="AN60" i="10"/>
  <c r="AG60" i="10"/>
  <c r="AU59" i="10"/>
  <c r="AT59" i="10"/>
  <c r="AQ59" i="10"/>
  <c r="AP59" i="10"/>
  <c r="AO59" i="10"/>
  <c r="AM59" i="10"/>
  <c r="AL59" i="10"/>
  <c r="AK59" i="10"/>
  <c r="AJ59" i="10"/>
  <c r="AI59" i="10"/>
  <c r="AH59" i="10"/>
  <c r="AN58" i="10"/>
  <c r="AG58" i="10"/>
  <c r="AN57" i="10"/>
  <c r="AG57" i="10"/>
  <c r="AN56" i="10"/>
  <c r="AG56" i="10"/>
  <c r="AN55" i="10"/>
  <c r="AG55" i="10"/>
  <c r="AN53" i="10"/>
  <c r="AG53" i="10"/>
  <c r="AN52" i="10"/>
  <c r="AG52" i="10"/>
  <c r="AN50" i="10"/>
  <c r="AG50" i="10"/>
  <c r="AN49" i="10"/>
  <c r="AG49" i="10"/>
  <c r="AN48" i="10"/>
  <c r="AG48" i="10"/>
  <c r="AU47" i="10"/>
  <c r="AT47" i="10"/>
  <c r="AQ47" i="10"/>
  <c r="AP47" i="10"/>
  <c r="AO47" i="10"/>
  <c r="AM47" i="10"/>
  <c r="AL47" i="10"/>
  <c r="AK47" i="10"/>
  <c r="AJ47" i="10"/>
  <c r="AI47" i="10"/>
  <c r="AH47" i="10"/>
  <c r="AN46" i="10"/>
  <c r="AG46" i="10"/>
  <c r="AN45" i="10"/>
  <c r="AG45" i="10"/>
  <c r="AU44" i="10"/>
  <c r="AU54" i="10" s="1"/>
  <c r="AU254" i="10" s="1"/>
  <c r="AU41" i="10" s="1"/>
  <c r="AU196" i="10" s="1"/>
  <c r="AU10" i="10" s="1"/>
  <c r="AU26" i="10" s="1"/>
  <c r="AT44" i="10"/>
  <c r="AT54" i="10" s="1"/>
  <c r="AT254" i="10" s="1"/>
  <c r="AT41" i="10" s="1"/>
  <c r="AT196" i="10" s="1"/>
  <c r="AT10" i="10" s="1"/>
  <c r="AT26" i="10" s="1"/>
  <c r="AQ44" i="10"/>
  <c r="AQ54" i="10" s="1"/>
  <c r="AQ254" i="10" s="1"/>
  <c r="AQ41" i="10" s="1"/>
  <c r="AQ196" i="10" s="1"/>
  <c r="AQ10" i="10" s="1"/>
  <c r="AQ26" i="10" s="1"/>
  <c r="AP44" i="10"/>
  <c r="AP54" i="10" s="1"/>
  <c r="AP254" i="10" s="1"/>
  <c r="AP41" i="10" s="1"/>
  <c r="AP196" i="10" s="1"/>
  <c r="AP10" i="10" s="1"/>
  <c r="AP26" i="10" s="1"/>
  <c r="AO44" i="10"/>
  <c r="AO54" i="10" s="1"/>
  <c r="AO254" i="10" s="1"/>
  <c r="AO41" i="10" s="1"/>
  <c r="AO196" i="10" s="1"/>
  <c r="AO10" i="10" s="1"/>
  <c r="AO26" i="10" s="1"/>
  <c r="AM44" i="10"/>
  <c r="AM54" i="10" s="1"/>
  <c r="AM254" i="10" s="1"/>
  <c r="AM41" i="10" s="1"/>
  <c r="AM196" i="10" s="1"/>
  <c r="AM10" i="10" s="1"/>
  <c r="AM26" i="10" s="1"/>
  <c r="AL44" i="10"/>
  <c r="AL54" i="10" s="1"/>
  <c r="AL254" i="10" s="1"/>
  <c r="AL41" i="10" s="1"/>
  <c r="AL196" i="10" s="1"/>
  <c r="AL10" i="10" s="1"/>
  <c r="AL26" i="10" s="1"/>
  <c r="AK44" i="10"/>
  <c r="AK54" i="10" s="1"/>
  <c r="AK254" i="10" s="1"/>
  <c r="AK41" i="10" s="1"/>
  <c r="AK196" i="10" s="1"/>
  <c r="AK10" i="10" s="1"/>
  <c r="AK26" i="10" s="1"/>
  <c r="AJ44" i="10"/>
  <c r="AJ54" i="10" s="1"/>
  <c r="AJ254" i="10" s="1"/>
  <c r="AJ41" i="10" s="1"/>
  <c r="AJ196" i="10" s="1"/>
  <c r="AJ10" i="10" s="1"/>
  <c r="AJ26" i="10" s="1"/>
  <c r="AI44" i="10"/>
  <c r="AI54" i="10" s="1"/>
  <c r="AI254" i="10" s="1"/>
  <c r="AI41" i="10" s="1"/>
  <c r="AI196" i="10" s="1"/>
  <c r="AI10" i="10" s="1"/>
  <c r="AI26" i="10" s="1"/>
  <c r="AH44" i="10"/>
  <c r="AH54" i="10" s="1"/>
  <c r="AH254" i="10" s="1"/>
  <c r="AH41" i="10" s="1"/>
  <c r="AH196" i="10" s="1"/>
  <c r="AH10" i="10" s="1"/>
  <c r="AH26" i="10" s="1"/>
  <c r="AN43" i="10"/>
  <c r="AG43" i="10"/>
  <c r="AN42" i="10"/>
  <c r="AG42" i="10"/>
  <c r="AN40" i="10"/>
  <c r="AG40" i="10"/>
  <c r="AN39" i="10"/>
  <c r="AG39" i="10"/>
  <c r="AN38" i="10"/>
  <c r="AG38" i="10"/>
  <c r="AN36" i="10"/>
  <c r="AG36" i="10"/>
  <c r="AN35" i="10"/>
  <c r="AG35" i="10"/>
  <c r="AN33" i="10"/>
  <c r="AG33" i="10"/>
  <c r="AN32" i="10"/>
  <c r="AG32" i="10"/>
  <c r="AN31" i="10"/>
  <c r="AG31" i="10"/>
  <c r="AN29" i="10"/>
  <c r="AG29" i="10"/>
  <c r="AN28" i="10"/>
  <c r="AG28" i="10"/>
  <c r="AN27" i="10"/>
  <c r="AG27" i="10"/>
  <c r="AN25" i="10"/>
  <c r="AG25" i="10"/>
  <c r="AN24" i="10"/>
  <c r="AG24" i="10"/>
  <c r="AN22" i="10"/>
  <c r="AG22" i="10"/>
  <c r="AN21" i="10"/>
  <c r="AG21" i="10"/>
  <c r="AU20" i="10"/>
  <c r="AT20" i="10"/>
  <c r="AQ20" i="10"/>
  <c r="AP20" i="10"/>
  <c r="AO20" i="10"/>
  <c r="AM20" i="10"/>
  <c r="AL20" i="10"/>
  <c r="AK20" i="10"/>
  <c r="AJ20" i="10"/>
  <c r="AI20" i="10"/>
  <c r="AH20" i="10"/>
  <c r="AN19" i="10"/>
  <c r="AG19" i="10"/>
  <c r="AN18" i="10"/>
  <c r="AG18" i="10"/>
  <c r="AU17" i="10"/>
  <c r="AT17" i="10"/>
  <c r="AQ17" i="10"/>
  <c r="AP17" i="10"/>
  <c r="AO17" i="10"/>
  <c r="AM17" i="10"/>
  <c r="AL17" i="10"/>
  <c r="AK17" i="10"/>
  <c r="AJ17" i="10"/>
  <c r="AI17" i="10"/>
  <c r="AH17" i="10"/>
  <c r="AN16" i="10"/>
  <c r="AG16" i="10"/>
  <c r="AN15" i="10"/>
  <c r="AG15" i="10"/>
  <c r="AU14" i="10"/>
  <c r="AT14" i="10"/>
  <c r="AQ14" i="10"/>
  <c r="AP14" i="10"/>
  <c r="AO14" i="10"/>
  <c r="AM14" i="10"/>
  <c r="AL14" i="10"/>
  <c r="AK14" i="10"/>
  <c r="AJ14" i="10"/>
  <c r="AI14" i="10"/>
  <c r="AH14" i="10"/>
  <c r="AN13" i="10"/>
  <c r="AG13" i="10"/>
  <c r="AN12" i="10"/>
  <c r="AG12" i="10"/>
  <c r="AN11" i="10"/>
  <c r="AG11" i="10"/>
  <c r="AN9" i="10"/>
  <c r="AG9" i="10"/>
  <c r="AN8" i="10"/>
  <c r="AG8" i="10"/>
  <c r="AN7" i="10"/>
  <c r="AG7" i="10"/>
  <c r="BD301" i="11"/>
  <c r="BC301" i="11"/>
  <c r="BB301" i="11"/>
  <c r="BA301" i="11"/>
  <c r="AZ301" i="11"/>
  <c r="AY301" i="11"/>
  <c r="AX301" i="11"/>
  <c r="AW301" i="11"/>
  <c r="AV301" i="11"/>
  <c r="AU301" i="11"/>
  <c r="AT301" i="11"/>
  <c r="AS301" i="11"/>
  <c r="AR301" i="11"/>
  <c r="AQ301" i="11"/>
  <c r="AP301" i="11"/>
  <c r="AO301" i="11"/>
  <c r="AN301" i="11"/>
  <c r="AM301" i="11"/>
  <c r="AL301" i="11"/>
  <c r="AK301" i="11"/>
  <c r="AJ301" i="11"/>
  <c r="AI301" i="11"/>
  <c r="AH301" i="11"/>
  <c r="AG301" i="11"/>
  <c r="AF301" i="11"/>
  <c r="AE301" i="11"/>
  <c r="AD301" i="11"/>
  <c r="AC301" i="11"/>
  <c r="AB301" i="11"/>
  <c r="AA301" i="11"/>
  <c r="Z301" i="11"/>
  <c r="Y301" i="11"/>
  <c r="X301" i="11"/>
  <c r="W301" i="11"/>
  <c r="V301" i="11"/>
  <c r="U301" i="11"/>
  <c r="T301" i="11"/>
  <c r="S301" i="11"/>
  <c r="R301" i="11"/>
  <c r="Q301" i="11"/>
  <c r="P301" i="11"/>
  <c r="O301" i="11"/>
  <c r="N301" i="11"/>
  <c r="M301" i="11"/>
  <c r="L301" i="11"/>
  <c r="K301" i="11"/>
  <c r="J301" i="11"/>
  <c r="I301" i="11"/>
  <c r="H301" i="11"/>
  <c r="BD300" i="11"/>
  <c r="BC300" i="11"/>
  <c r="BB300" i="11"/>
  <c r="BA300" i="11"/>
  <c r="AZ300" i="11"/>
  <c r="AY300" i="11"/>
  <c r="AX300" i="11"/>
  <c r="AW300" i="11"/>
  <c r="AV300" i="11"/>
  <c r="AU300" i="11"/>
  <c r="AT300" i="11"/>
  <c r="AS300" i="11"/>
  <c r="AR300" i="11"/>
  <c r="AQ300" i="11"/>
  <c r="AP300" i="11"/>
  <c r="AO300" i="11"/>
  <c r="AN300" i="11"/>
  <c r="AM300" i="11"/>
  <c r="AL300" i="11"/>
  <c r="AK300" i="11"/>
  <c r="AJ300" i="11"/>
  <c r="AI300" i="11"/>
  <c r="AH300" i="11"/>
  <c r="AG300" i="11"/>
  <c r="AF300" i="11"/>
  <c r="AE300" i="11"/>
  <c r="AD300" i="11"/>
  <c r="AC300" i="11"/>
  <c r="AB300" i="11"/>
  <c r="AA300" i="11"/>
  <c r="Z300" i="11"/>
  <c r="Y300" i="11"/>
  <c r="X300" i="11"/>
  <c r="W300" i="11"/>
  <c r="V300" i="11"/>
  <c r="U300" i="11"/>
  <c r="T300" i="11"/>
  <c r="S300" i="11"/>
  <c r="R300" i="11"/>
  <c r="Q300" i="11"/>
  <c r="P300" i="11"/>
  <c r="O300" i="11"/>
  <c r="N300" i="11"/>
  <c r="M300" i="11"/>
  <c r="L300" i="11"/>
  <c r="K300" i="11"/>
  <c r="J300" i="11"/>
  <c r="I300" i="11"/>
  <c r="H300" i="11"/>
  <c r="AR299" i="11"/>
  <c r="AQ299" i="11"/>
  <c r="AP299" i="11"/>
  <c r="AO299" i="11"/>
  <c r="AN299" i="11"/>
  <c r="AM299" i="11"/>
  <c r="AL299" i="11"/>
  <c r="AH299" i="11"/>
  <c r="AG299" i="11"/>
  <c r="AF299" i="11"/>
  <c r="W299" i="11"/>
  <c r="V299" i="11"/>
  <c r="U299" i="11"/>
  <c r="T299" i="11"/>
  <c r="S299" i="11"/>
  <c r="R299" i="11"/>
  <c r="P299" i="11"/>
  <c r="O299" i="11"/>
  <c r="M299" i="11"/>
  <c r="L299" i="11"/>
  <c r="K299" i="11"/>
  <c r="J299" i="11"/>
  <c r="I299" i="11"/>
  <c r="AR298" i="11"/>
  <c r="AQ298" i="11"/>
  <c r="AP298" i="11"/>
  <c r="AO298" i="11"/>
  <c r="AN298" i="11"/>
  <c r="AM298" i="11"/>
  <c r="AL298" i="11"/>
  <c r="AH298" i="11"/>
  <c r="AG298" i="11"/>
  <c r="AF298" i="11"/>
  <c r="W298" i="11"/>
  <c r="V298" i="11"/>
  <c r="U298" i="11"/>
  <c r="T298" i="11"/>
  <c r="S298" i="11"/>
  <c r="R298" i="11"/>
  <c r="P298" i="11"/>
  <c r="O298" i="11"/>
  <c r="M298" i="11"/>
  <c r="J298" i="11"/>
  <c r="I298" i="11"/>
  <c r="AR297" i="11"/>
  <c r="AQ297" i="11"/>
  <c r="AP297" i="11"/>
  <c r="AO297" i="11"/>
  <c r="AN297" i="11"/>
  <c r="AM297" i="11"/>
  <c r="AL297" i="11"/>
  <c r="AH297" i="11"/>
  <c r="AG297" i="11"/>
  <c r="AF297" i="11"/>
  <c r="W297" i="11"/>
  <c r="V297" i="11"/>
  <c r="U297" i="11"/>
  <c r="T297" i="11"/>
  <c r="S297" i="11"/>
  <c r="R297" i="11"/>
  <c r="P297" i="11"/>
  <c r="O297" i="11"/>
  <c r="M297" i="11"/>
  <c r="J297" i="11"/>
  <c r="I297" i="11"/>
  <c r="AR296" i="11"/>
  <c r="AQ296" i="11"/>
  <c r="AP296" i="11"/>
  <c r="AO296" i="11"/>
  <c r="AN296" i="11"/>
  <c r="AM296" i="11"/>
  <c r="AL296" i="11"/>
  <c r="AH296" i="11"/>
  <c r="AG296" i="11"/>
  <c r="AF296" i="11"/>
  <c r="W296" i="11"/>
  <c r="V296" i="11"/>
  <c r="U296" i="11"/>
  <c r="T296" i="11"/>
  <c r="S296" i="11"/>
  <c r="R296" i="11"/>
  <c r="P296" i="11"/>
  <c r="O296" i="11"/>
  <c r="M296" i="11"/>
  <c r="J296" i="11"/>
  <c r="I296" i="11"/>
  <c r="AR295" i="11"/>
  <c r="AQ295" i="11"/>
  <c r="AP295" i="11"/>
  <c r="AO295" i="11"/>
  <c r="AN295" i="11"/>
  <c r="AM295" i="11"/>
  <c r="AL295" i="11"/>
  <c r="AH295" i="11"/>
  <c r="AG295" i="11"/>
  <c r="AF295" i="11"/>
  <c r="W295" i="11"/>
  <c r="V295" i="11"/>
  <c r="U295" i="11"/>
  <c r="T295" i="11"/>
  <c r="S295" i="11"/>
  <c r="R295" i="11"/>
  <c r="P295" i="11"/>
  <c r="O295" i="11"/>
  <c r="M295" i="11"/>
  <c r="J295" i="11"/>
  <c r="I295" i="11"/>
  <c r="AR294" i="11"/>
  <c r="AQ294" i="11"/>
  <c r="AP294" i="11"/>
  <c r="AO294" i="11"/>
  <c r="AN294" i="11"/>
  <c r="AM294" i="11"/>
  <c r="AL294" i="11"/>
  <c r="AH294" i="11"/>
  <c r="AG294" i="11"/>
  <c r="AF294" i="11"/>
  <c r="W294" i="11"/>
  <c r="V294" i="11"/>
  <c r="U294" i="11"/>
  <c r="T294" i="11"/>
  <c r="S294" i="11"/>
  <c r="R294" i="11"/>
  <c r="P294" i="11"/>
  <c r="O294" i="11"/>
  <c r="M294" i="11"/>
  <c r="J294" i="11"/>
  <c r="I294" i="11"/>
  <c r="AR293" i="11"/>
  <c r="AQ293" i="11"/>
  <c r="AP293" i="11"/>
  <c r="AO293" i="11"/>
  <c r="AN293" i="11"/>
  <c r="AM293" i="11"/>
  <c r="AL293" i="11"/>
  <c r="AH293" i="11"/>
  <c r="AG293" i="11"/>
  <c r="AF293" i="11"/>
  <c r="W293" i="11"/>
  <c r="V293" i="11"/>
  <c r="U293" i="11"/>
  <c r="T293" i="11"/>
  <c r="S293" i="11"/>
  <c r="R293" i="11"/>
  <c r="P293" i="11"/>
  <c r="O293" i="11"/>
  <c r="M293" i="11"/>
  <c r="J293" i="11"/>
  <c r="I293" i="11"/>
  <c r="AR292" i="11"/>
  <c r="AQ292" i="11"/>
  <c r="AP292" i="11"/>
  <c r="AO292" i="11"/>
  <c r="AN292" i="11"/>
  <c r="AM292" i="11"/>
  <c r="AL292" i="11"/>
  <c r="AH292" i="11"/>
  <c r="AG292" i="11"/>
  <c r="AF292" i="11"/>
  <c r="W292" i="11"/>
  <c r="V292" i="11"/>
  <c r="U292" i="11"/>
  <c r="T292" i="11"/>
  <c r="S292" i="11"/>
  <c r="R292" i="11"/>
  <c r="P292" i="11"/>
  <c r="O292" i="11"/>
  <c r="M292" i="11"/>
  <c r="L292" i="11"/>
  <c r="K292" i="11"/>
  <c r="J292" i="11"/>
  <c r="I292" i="11"/>
  <c r="AR291" i="11"/>
  <c r="AQ291" i="11"/>
  <c r="AP291" i="11"/>
  <c r="AO291" i="11"/>
  <c r="AN291" i="11"/>
  <c r="AM291" i="11"/>
  <c r="AL291" i="11"/>
  <c r="AH291" i="11"/>
  <c r="AG291" i="11"/>
  <c r="AF291" i="11"/>
  <c r="W291" i="11"/>
  <c r="V291" i="11"/>
  <c r="U291" i="11"/>
  <c r="T291" i="11"/>
  <c r="S291" i="11"/>
  <c r="R291" i="11"/>
  <c r="P291" i="11"/>
  <c r="O291" i="11"/>
  <c r="M291" i="11"/>
  <c r="L291" i="11"/>
  <c r="K291" i="11"/>
  <c r="J291" i="11"/>
  <c r="I291" i="11"/>
  <c r="AR290" i="11"/>
  <c r="AQ290" i="11"/>
  <c r="AP290" i="11"/>
  <c r="AO290" i="11"/>
  <c r="AN290" i="11"/>
  <c r="AM290" i="11"/>
  <c r="AL290" i="11"/>
  <c r="AH290" i="11"/>
  <c r="AG290" i="11"/>
  <c r="AF290" i="11"/>
  <c r="W290" i="11"/>
  <c r="V290" i="11"/>
  <c r="U290" i="11"/>
  <c r="T290" i="11"/>
  <c r="S290" i="11"/>
  <c r="R290" i="11"/>
  <c r="P290" i="11"/>
  <c r="O290" i="11"/>
  <c r="M290" i="11"/>
  <c r="L290" i="11"/>
  <c r="K290" i="11"/>
  <c r="J290" i="11"/>
  <c r="I290" i="11"/>
  <c r="AR289" i="11"/>
  <c r="AQ289" i="11"/>
  <c r="AP289" i="11"/>
  <c r="AO289" i="11"/>
  <c r="AN289" i="11"/>
  <c r="AM289" i="11"/>
  <c r="AL289" i="11"/>
  <c r="AH289" i="11"/>
  <c r="AG289" i="11"/>
  <c r="AF289" i="11"/>
  <c r="W289" i="11"/>
  <c r="V289" i="11"/>
  <c r="U289" i="11"/>
  <c r="T289" i="11"/>
  <c r="S289" i="11"/>
  <c r="R289" i="11"/>
  <c r="P289" i="11"/>
  <c r="O289" i="11"/>
  <c r="M289" i="11"/>
  <c r="L289" i="11"/>
  <c r="K289" i="11"/>
  <c r="J289" i="11"/>
  <c r="I289" i="11"/>
  <c r="BD288" i="11"/>
  <c r="BC288" i="11"/>
  <c r="BB288" i="11"/>
  <c r="BA288" i="11"/>
  <c r="AZ288" i="11"/>
  <c r="AY288" i="11"/>
  <c r="AX288" i="11"/>
  <c r="AW288" i="11"/>
  <c r="AV288" i="11"/>
  <c r="AU288" i="11"/>
  <c r="AT288" i="11"/>
  <c r="AS288" i="11"/>
  <c r="AR288" i="11"/>
  <c r="AQ288" i="11"/>
  <c r="AP288" i="11"/>
  <c r="AO288" i="11"/>
  <c r="AN288" i="11"/>
  <c r="AM288" i="11"/>
  <c r="AL288" i="11"/>
  <c r="AK288" i="11"/>
  <c r="AJ288" i="11"/>
  <c r="AI288" i="11"/>
  <c r="AH288" i="11"/>
  <c r="AG288" i="11"/>
  <c r="AF288" i="11"/>
  <c r="AE288" i="11"/>
  <c r="AD288" i="11"/>
  <c r="AC288" i="11"/>
  <c r="AB288" i="11"/>
  <c r="AA288" i="11"/>
  <c r="Z288" i="11"/>
  <c r="Y288" i="11"/>
  <c r="X288" i="11"/>
  <c r="W288" i="11"/>
  <c r="V288" i="11"/>
  <c r="U288" i="11"/>
  <c r="T288" i="11"/>
  <c r="S288" i="11"/>
  <c r="R288" i="11"/>
  <c r="Q288" i="11"/>
  <c r="P288" i="11"/>
  <c r="O288" i="11"/>
  <c r="N288" i="11"/>
  <c r="M288" i="11"/>
  <c r="L288" i="11"/>
  <c r="K288" i="11"/>
  <c r="J288" i="11"/>
  <c r="I288" i="11"/>
  <c r="H288" i="11"/>
  <c r="AR287" i="11"/>
  <c r="AQ287" i="11"/>
  <c r="AP287" i="11"/>
  <c r="AO287" i="11"/>
  <c r="AN287" i="11"/>
  <c r="AM287" i="11"/>
  <c r="AL287" i="11"/>
  <c r="AH287" i="11"/>
  <c r="AG287" i="11"/>
  <c r="AF287" i="11"/>
  <c r="W287" i="11"/>
  <c r="V287" i="11"/>
  <c r="U287" i="11"/>
  <c r="T287" i="11"/>
  <c r="S287" i="11"/>
  <c r="R287" i="11"/>
  <c r="P287" i="11"/>
  <c r="O287" i="11"/>
  <c r="M287" i="11"/>
  <c r="L287" i="11"/>
  <c r="K287" i="11"/>
  <c r="J287" i="11"/>
  <c r="I287" i="11"/>
  <c r="BD286" i="11"/>
  <c r="BC286" i="11"/>
  <c r="BB286" i="11"/>
  <c r="BA286" i="11"/>
  <c r="AZ286" i="11"/>
  <c r="AY286" i="11"/>
  <c r="AX286" i="11"/>
  <c r="AW286" i="11"/>
  <c r="AV286" i="11"/>
  <c r="AU286" i="11"/>
  <c r="AT286" i="11"/>
  <c r="AS286" i="11"/>
  <c r="AR286" i="11"/>
  <c r="AQ286" i="11"/>
  <c r="AP286" i="11"/>
  <c r="AO286" i="11"/>
  <c r="AN286" i="11"/>
  <c r="AM286" i="11"/>
  <c r="AL286" i="11"/>
  <c r="AK286" i="11"/>
  <c r="AJ286" i="11"/>
  <c r="AI286" i="11"/>
  <c r="AH286" i="11"/>
  <c r="AG286" i="11"/>
  <c r="AF286" i="11"/>
  <c r="AE286" i="11"/>
  <c r="AD286" i="11"/>
  <c r="AC286" i="11"/>
  <c r="AB286" i="11"/>
  <c r="AA286" i="11"/>
  <c r="Z286" i="11"/>
  <c r="Y286" i="11"/>
  <c r="X286" i="11"/>
  <c r="W286" i="11"/>
  <c r="V286" i="11"/>
  <c r="U286" i="11"/>
  <c r="T286" i="11"/>
  <c r="S286" i="11"/>
  <c r="R286" i="11"/>
  <c r="Q286" i="11"/>
  <c r="P286" i="11"/>
  <c r="O286" i="11"/>
  <c r="N286" i="11"/>
  <c r="M286" i="11"/>
  <c r="L286" i="11"/>
  <c r="K286" i="11"/>
  <c r="J286" i="11"/>
  <c r="I286" i="11"/>
  <c r="H286" i="11"/>
  <c r="AR285" i="11"/>
  <c r="AQ285" i="11"/>
  <c r="AP285" i="11"/>
  <c r="AO285" i="11"/>
  <c r="AN285" i="11"/>
  <c r="AM285" i="11"/>
  <c r="AL285" i="11"/>
  <c r="AH285" i="11"/>
  <c r="AG285" i="11"/>
  <c r="AF285" i="11"/>
  <c r="W285" i="11"/>
  <c r="V285" i="11"/>
  <c r="U285" i="11"/>
  <c r="T285" i="11"/>
  <c r="S285" i="11"/>
  <c r="R285" i="11"/>
  <c r="P285" i="11"/>
  <c r="O285" i="11"/>
  <c r="M285" i="11"/>
  <c r="L285" i="11"/>
  <c r="K285" i="11"/>
  <c r="J285" i="11"/>
  <c r="I285" i="11"/>
  <c r="AR284" i="11"/>
  <c r="AQ284" i="11"/>
  <c r="AP284" i="11"/>
  <c r="AO284" i="11"/>
  <c r="AN284" i="11"/>
  <c r="AM284" i="11"/>
  <c r="AL284" i="11"/>
  <c r="AH284" i="11"/>
  <c r="AG284" i="11"/>
  <c r="AF284" i="11"/>
  <c r="W284" i="11"/>
  <c r="V284" i="11"/>
  <c r="U284" i="11"/>
  <c r="T284" i="11"/>
  <c r="S284" i="11"/>
  <c r="R284" i="11"/>
  <c r="P284" i="11"/>
  <c r="O284" i="11"/>
  <c r="M284" i="11"/>
  <c r="L284" i="11"/>
  <c r="K284" i="11"/>
  <c r="J284" i="11"/>
  <c r="I284" i="11"/>
  <c r="CD280" i="10" l="1"/>
  <c r="BZ280" i="10"/>
  <c r="CD281" i="10" s="1"/>
  <c r="CE282" i="10" s="1"/>
  <c r="CL261" i="10"/>
  <c r="CL83" i="10"/>
  <c r="CL79" i="10"/>
  <c r="CL152" i="10"/>
  <c r="CL51" i="10"/>
  <c r="CL107" i="10"/>
  <c r="BT267" i="10"/>
  <c r="CL59" i="10"/>
  <c r="CL41" i="10"/>
  <c r="CL117" i="10"/>
  <c r="CL66" i="10"/>
  <c r="CL254" i="10"/>
  <c r="BT62" i="10"/>
  <c r="CL122" i="10"/>
  <c r="CL165" i="10"/>
  <c r="CL30" i="10"/>
  <c r="BT69" i="10"/>
  <c r="BT26" i="10"/>
  <c r="BT254" i="10"/>
  <c r="CL227" i="10"/>
  <c r="BT137" i="10"/>
  <c r="BT133" i="10"/>
  <c r="CJ279" i="10"/>
  <c r="BT250" i="10"/>
  <c r="BT14" i="10"/>
  <c r="BT47" i="10"/>
  <c r="BT117" i="10"/>
  <c r="BT41" i="10"/>
  <c r="BT130" i="10"/>
  <c r="BT17" i="10"/>
  <c r="BT83" i="10"/>
  <c r="BT54" i="10"/>
  <c r="BT270" i="10"/>
  <c r="CL20" i="10"/>
  <c r="CL14" i="10"/>
  <c r="BT88" i="10"/>
  <c r="CL47" i="10"/>
  <c r="BT238" i="10"/>
  <c r="BT200" i="10"/>
  <c r="BT274" i="10"/>
  <c r="BT219" i="10"/>
  <c r="BT23" i="10"/>
  <c r="CL137" i="10"/>
  <c r="BT227" i="10"/>
  <c r="BT187" i="10"/>
  <c r="BT242" i="10"/>
  <c r="BT205" i="10"/>
  <c r="CF279" i="10"/>
  <c r="BT257" i="10"/>
  <c r="BT146" i="10"/>
  <c r="BT51" i="10"/>
  <c r="CL17" i="10"/>
  <c r="BT212" i="10"/>
  <c r="CL205" i="10"/>
  <c r="BT20" i="10"/>
  <c r="BT34" i="10"/>
  <c r="CL26" i="10"/>
  <c r="CL140" i="10"/>
  <c r="BT246" i="10"/>
  <c r="CL34" i="10"/>
  <c r="BT112" i="10"/>
  <c r="BT93" i="10"/>
  <c r="CL37" i="10"/>
  <c r="BT165" i="10"/>
  <c r="BU279" i="10"/>
  <c r="BT74" i="10"/>
  <c r="BT79" i="10"/>
  <c r="CL274" i="10"/>
  <c r="CL112" i="10"/>
  <c r="CL278" i="10"/>
  <c r="CL159" i="10"/>
  <c r="CG51" i="10"/>
  <c r="CL200" i="10"/>
  <c r="BT152" i="10"/>
  <c r="BT159" i="10"/>
  <c r="BT196" i="10"/>
  <c r="CG196" i="10"/>
  <c r="CL128" i="10"/>
  <c r="CL130" i="10" s="1"/>
  <c r="CK130" i="10"/>
  <c r="CK200" i="10"/>
  <c r="CB279" i="10"/>
  <c r="CL187" i="10"/>
  <c r="CL93" i="10"/>
  <c r="CL189" i="10"/>
  <c r="CL196" i="10" s="1"/>
  <c r="CK102" i="10"/>
  <c r="CK238" i="10"/>
  <c r="CG83" i="10"/>
  <c r="CL219" i="10"/>
  <c r="CL141" i="10"/>
  <c r="CL146" i="10" s="1"/>
  <c r="CL123" i="10"/>
  <c r="CL127" i="10" s="1"/>
  <c r="CK176" i="10"/>
  <c r="CK59" i="10"/>
  <c r="CG10" i="10"/>
  <c r="CL242" i="10"/>
  <c r="CL131" i="10"/>
  <c r="CL133" i="10" s="1"/>
  <c r="CL265" i="10"/>
  <c r="CL267" i="10" s="1"/>
  <c r="CK219" i="10"/>
  <c r="BT234" i="10"/>
  <c r="CL176" i="10"/>
  <c r="CG205" i="10"/>
  <c r="CG112" i="10"/>
  <c r="CL255" i="10"/>
  <c r="CL257" i="10" s="1"/>
  <c r="CK93" i="10"/>
  <c r="CL247" i="10"/>
  <c r="CL250" i="10" s="1"/>
  <c r="CL234" i="10"/>
  <c r="BT127" i="10"/>
  <c r="BT278" i="10"/>
  <c r="CL74" i="10"/>
  <c r="BT37" i="10"/>
  <c r="BT261" i="10"/>
  <c r="BT140" i="10"/>
  <c r="BT30" i="10"/>
  <c r="CK122" i="10"/>
  <c r="CK242" i="10"/>
  <c r="CG227" i="10"/>
  <c r="CK246" i="10"/>
  <c r="CL243" i="10"/>
  <c r="CL246" i="10" s="1"/>
  <c r="CK212" i="10"/>
  <c r="CK187" i="10"/>
  <c r="CG212" i="10"/>
  <c r="CK137" i="10"/>
  <c r="BT63" i="10"/>
  <c r="BT66" i="10" s="1"/>
  <c r="CL212" i="10"/>
  <c r="BT122" i="10"/>
  <c r="BT107" i="10"/>
  <c r="CL102" i="10"/>
  <c r="CL10" i="10"/>
  <c r="BT10" i="10"/>
  <c r="BT176" i="10"/>
  <c r="BT59" i="10"/>
  <c r="BT102" i="10"/>
  <c r="BA47" i="10"/>
  <c r="BA261" i="10"/>
  <c r="BA267" i="10"/>
  <c r="BA270" i="10"/>
  <c r="BA62" i="10"/>
  <c r="BA264" i="10"/>
  <c r="BA51" i="10"/>
  <c r="BA93" i="10"/>
  <c r="BA140" i="10"/>
  <c r="BA69" i="10"/>
  <c r="BA242" i="10"/>
  <c r="BA44" i="10"/>
  <c r="BA66" i="10"/>
  <c r="BA112" i="10"/>
  <c r="BA212" i="10"/>
  <c r="BA26" i="10"/>
  <c r="BA37" i="10"/>
  <c r="BA79" i="10"/>
  <c r="BA20" i="10"/>
  <c r="BA274" i="10"/>
  <c r="BA83" i="10"/>
  <c r="BA107" i="10"/>
  <c r="BA88" i="10"/>
  <c r="BA14" i="10"/>
  <c r="BA278" i="10"/>
  <c r="BA122" i="10"/>
  <c r="BA30" i="10"/>
  <c r="BA146" i="10"/>
  <c r="BA17" i="10"/>
  <c r="BA254" i="10"/>
  <c r="BA238" i="10"/>
  <c r="BA250" i="10"/>
  <c r="BA133" i="10"/>
  <c r="BA59" i="10"/>
  <c r="BA34" i="10"/>
  <c r="BA219" i="10"/>
  <c r="BM279" i="10"/>
  <c r="BI279" i="10"/>
  <c r="BA10" i="10"/>
  <c r="BA127" i="10"/>
  <c r="BA159" i="10"/>
  <c r="BA130" i="10"/>
  <c r="BA234" i="10"/>
  <c r="BA74" i="10"/>
  <c r="BA246" i="10"/>
  <c r="BA227" i="10"/>
  <c r="BA117" i="10"/>
  <c r="BR187" i="10"/>
  <c r="BR62" i="10"/>
  <c r="BA176" i="10"/>
  <c r="BA41" i="10"/>
  <c r="BR74" i="10"/>
  <c r="BA205" i="10"/>
  <c r="BR227" i="10"/>
  <c r="BR152" i="10"/>
  <c r="BR127" i="10"/>
  <c r="BR176" i="10"/>
  <c r="BA152" i="10"/>
  <c r="BR93" i="10"/>
  <c r="AV94" i="10"/>
  <c r="BR102" i="10"/>
  <c r="BA196" i="10"/>
  <c r="BR79" i="10"/>
  <c r="BR88" i="10"/>
  <c r="BR274" i="10"/>
  <c r="BR196" i="10"/>
  <c r="BR200" i="10"/>
  <c r="BA187" i="10"/>
  <c r="BA137" i="10"/>
  <c r="BA200" i="10"/>
  <c r="BB102" i="10"/>
  <c r="BB279" i="10" s="1"/>
  <c r="BA94" i="10"/>
  <c r="BA102" i="10" s="1"/>
  <c r="BA54" i="10"/>
  <c r="BA257" i="10"/>
  <c r="BA165" i="10"/>
  <c r="AF49" i="10"/>
  <c r="AN147" i="10"/>
  <c r="AN152" i="10" s="1"/>
  <c r="AZ147" i="10"/>
  <c r="AG264" i="10"/>
  <c r="AF229" i="10"/>
  <c r="AF180" i="10"/>
  <c r="AF186" i="10"/>
  <c r="AF161" i="10"/>
  <c r="AF236" i="10"/>
  <c r="AF9" i="10"/>
  <c r="AF108" i="10"/>
  <c r="AF18" i="10"/>
  <c r="AF145" i="10"/>
  <c r="AG274" i="10"/>
  <c r="AF55" i="10"/>
  <c r="AG17" i="10"/>
  <c r="AF73" i="10"/>
  <c r="AF61" i="10"/>
  <c r="AF65" i="10"/>
  <c r="AF123" i="10"/>
  <c r="AN130" i="10"/>
  <c r="AF169" i="10"/>
  <c r="AF211" i="10"/>
  <c r="AF252" i="10"/>
  <c r="AF268" i="10"/>
  <c r="AF113" i="10"/>
  <c r="AF115" i="10"/>
  <c r="AF78" i="10"/>
  <c r="AF81" i="10"/>
  <c r="AF92" i="10"/>
  <c r="AF99" i="10"/>
  <c r="AN200" i="10"/>
  <c r="AF22" i="10"/>
  <c r="AF182" i="10"/>
  <c r="AF198" i="10"/>
  <c r="AP30" i="10"/>
  <c r="AP74" i="10" s="1"/>
  <c r="AJ30" i="10"/>
  <c r="AJ74" i="10" s="1"/>
  <c r="AQ30" i="10"/>
  <c r="AQ74" i="10" s="1"/>
  <c r="AU66" i="10"/>
  <c r="AU238" i="10" s="1"/>
  <c r="AU23" i="10" s="1"/>
  <c r="AH159" i="10"/>
  <c r="AH205" i="10"/>
  <c r="AH246" i="10" s="1"/>
  <c r="AH34" i="10" s="1"/>
  <c r="AH37" i="10" s="1"/>
  <c r="AH257" i="10" s="1"/>
  <c r="AO159" i="10"/>
  <c r="AO205" i="10" s="1"/>
  <c r="AO246" i="10" s="1"/>
  <c r="AO34" i="10" s="1"/>
  <c r="AO37" i="10" s="1"/>
  <c r="AO257" i="10" s="1"/>
  <c r="AK30" i="10"/>
  <c r="AK74" i="10" s="1"/>
  <c r="AT30" i="10"/>
  <c r="AT74" i="10" s="1"/>
  <c r="AQ205" i="10"/>
  <c r="AQ246" i="10" s="1"/>
  <c r="AQ34" i="10" s="1"/>
  <c r="AQ37" i="10" s="1"/>
  <c r="AQ257" i="10" s="1"/>
  <c r="AL30" i="10"/>
  <c r="AL74" i="10" s="1"/>
  <c r="AU30" i="10"/>
  <c r="AU74" i="10" s="1"/>
  <c r="AI30" i="10"/>
  <c r="AI74" i="10" s="1"/>
  <c r="AT66" i="10"/>
  <c r="AT238" i="10" s="1"/>
  <c r="AT23" i="10" s="1"/>
  <c r="AT187" i="10"/>
  <c r="AM30" i="10"/>
  <c r="AM74" i="10" s="1"/>
  <c r="AH30" i="10"/>
  <c r="AH74" i="10"/>
  <c r="AO30" i="10"/>
  <c r="AO74" i="10"/>
  <c r="AL159" i="10"/>
  <c r="AU159" i="10"/>
  <c r="AN62" i="10"/>
  <c r="AF132" i="10"/>
  <c r="AI159" i="10"/>
  <c r="AI205" i="10" s="1"/>
  <c r="AI246" i="10" s="1"/>
  <c r="AI34" i="10" s="1"/>
  <c r="AI37" i="10" s="1"/>
  <c r="AI257" i="10" s="1"/>
  <c r="AP159" i="10"/>
  <c r="AP205" i="10" s="1"/>
  <c r="AP246" i="10" s="1"/>
  <c r="AP34" i="10" s="1"/>
  <c r="AP37" i="10" s="1"/>
  <c r="AP257" i="10" s="1"/>
  <c r="AF181" i="10"/>
  <c r="AF183" i="10"/>
  <c r="AF203" i="10"/>
  <c r="AF221" i="10"/>
  <c r="AF241" i="10"/>
  <c r="AN69" i="10"/>
  <c r="AL140" i="10"/>
  <c r="AU140" i="10"/>
  <c r="AM140" i="10"/>
  <c r="AF16" i="10"/>
  <c r="AF56" i="10"/>
  <c r="AF173" i="10"/>
  <c r="AF11" i="10"/>
  <c r="AF21" i="10"/>
  <c r="AF53" i="10"/>
  <c r="AN83" i="10"/>
  <c r="AF192" i="10"/>
  <c r="AF208" i="10"/>
  <c r="AF244" i="10"/>
  <c r="AF139" i="10"/>
  <c r="AF209" i="10"/>
  <c r="AN47" i="10"/>
  <c r="AF249" i="10"/>
  <c r="AF272" i="10"/>
  <c r="AF63" i="10"/>
  <c r="AF45" i="10"/>
  <c r="AF75" i="10"/>
  <c r="AF118" i="10"/>
  <c r="AF144" i="10"/>
  <c r="AF177" i="10"/>
  <c r="AF25" i="10"/>
  <c r="AF43" i="10"/>
  <c r="AG69" i="10"/>
  <c r="AG112" i="10"/>
  <c r="AN117" i="10"/>
  <c r="AG130" i="10"/>
  <c r="AN137" i="10"/>
  <c r="AF148" i="10"/>
  <c r="AF155" i="10"/>
  <c r="AF158" i="10"/>
  <c r="AF170" i="10"/>
  <c r="AF188" i="10"/>
  <c r="AF194" i="10"/>
  <c r="AF214" i="10"/>
  <c r="AF217" i="10"/>
  <c r="AF220" i="10"/>
  <c r="AF224" i="10"/>
  <c r="AF240" i="10"/>
  <c r="AF258" i="10"/>
  <c r="AF262" i="10"/>
  <c r="AF19" i="10"/>
  <c r="AF39" i="10"/>
  <c r="AF57" i="10"/>
  <c r="AF90" i="10"/>
  <c r="AF101" i="10"/>
  <c r="AF128" i="10"/>
  <c r="AF143" i="10"/>
  <c r="AF172" i="10"/>
  <c r="AF178" i="10"/>
  <c r="AF216" i="10"/>
  <c r="AF239" i="10"/>
  <c r="AG270" i="10"/>
  <c r="AF114" i="10"/>
  <c r="AF124" i="10"/>
  <c r="AF135" i="10"/>
  <c r="AF138" i="10"/>
  <c r="AP152" i="10"/>
  <c r="AF154" i="10"/>
  <c r="AF167" i="10"/>
  <c r="AF193" i="10"/>
  <c r="AF218" i="10"/>
  <c r="AF222" i="10"/>
  <c r="AF225" i="10"/>
  <c r="AF245" i="10"/>
  <c r="AF256" i="10"/>
  <c r="AN270" i="10"/>
  <c r="AF273" i="10"/>
  <c r="AG47" i="10"/>
  <c r="AN14" i="10"/>
  <c r="AF27" i="10"/>
  <c r="AF32" i="10"/>
  <c r="AF36" i="10"/>
  <c r="AF50" i="10"/>
  <c r="AF126" i="10"/>
  <c r="AF149" i="10"/>
  <c r="AF8" i="10"/>
  <c r="AF13" i="10"/>
  <c r="AN20" i="10"/>
  <c r="AF31" i="10"/>
  <c r="AF40" i="10"/>
  <c r="AF46" i="10"/>
  <c r="AF98" i="10"/>
  <c r="AF109" i="10"/>
  <c r="AF116" i="10"/>
  <c r="AF156" i="10"/>
  <c r="AF163" i="10"/>
  <c r="AF189" i="10"/>
  <c r="AG200" i="10"/>
  <c r="AF215" i="10"/>
  <c r="AF255" i="10"/>
  <c r="AF77" i="10"/>
  <c r="AF29" i="10"/>
  <c r="AF35" i="10"/>
  <c r="AG59" i="10"/>
  <c r="AF60" i="10"/>
  <c r="AF68" i="10"/>
  <c r="AF72" i="10"/>
  <c r="AF106" i="10"/>
  <c r="AF195" i="10"/>
  <c r="AF210" i="10"/>
  <c r="AN227" i="10"/>
  <c r="AF259" i="10"/>
  <c r="AG14" i="10"/>
  <c r="AF12" i="10"/>
  <c r="AN44" i="10"/>
  <c r="AN54" i="10" s="1"/>
  <c r="AN254" i="10" s="1"/>
  <c r="AN41" i="10" s="1"/>
  <c r="AN196" i="10" s="1"/>
  <c r="AN10" i="10" s="1"/>
  <c r="AN26" i="10" s="1"/>
  <c r="AF76" i="10"/>
  <c r="AF111" i="10"/>
  <c r="AG117" i="10"/>
  <c r="AF134" i="10"/>
  <c r="AF175" i="10"/>
  <c r="AF277" i="10"/>
  <c r="AG20" i="10"/>
  <c r="AF28" i="10"/>
  <c r="AF33" i="10"/>
  <c r="AN122" i="10"/>
  <c r="AF120" i="10"/>
  <c r="AF157" i="10"/>
  <c r="AF87" i="10"/>
  <c r="AF95" i="10"/>
  <c r="AF100" i="10"/>
  <c r="AF104" i="10"/>
  <c r="AF121" i="10"/>
  <c r="AN133" i="10"/>
  <c r="AF141" i="10"/>
  <c r="AG146" i="10"/>
  <c r="AF164" i="10"/>
  <c r="AF184" i="10"/>
  <c r="AF190" i="10"/>
  <c r="AF197" i="10"/>
  <c r="AF231" i="10"/>
  <c r="AF233" i="10"/>
  <c r="AN267" i="10"/>
  <c r="AF96" i="10"/>
  <c r="AF103" i="10"/>
  <c r="AF119" i="10"/>
  <c r="AF185" i="10"/>
  <c r="AF199" i="10"/>
  <c r="AF204" i="10"/>
  <c r="AF207" i="10"/>
  <c r="AF226" i="10"/>
  <c r="AF230" i="10"/>
  <c r="AF237" i="10"/>
  <c r="AF85" i="10"/>
  <c r="AF91" i="10"/>
  <c r="AF129" i="10"/>
  <c r="AF151" i="10"/>
  <c r="AF162" i="10"/>
  <c r="AF171" i="10"/>
  <c r="AG212" i="10"/>
  <c r="AF213" i="10"/>
  <c r="AN264" i="10"/>
  <c r="AF263" i="10"/>
  <c r="AF269" i="10"/>
  <c r="AN274" i="10"/>
  <c r="AF253" i="10"/>
  <c r="AF202" i="10"/>
  <c r="AF168" i="10"/>
  <c r="AF80" i="10"/>
  <c r="AF48" i="10"/>
  <c r="AF89" i="10"/>
  <c r="AF70" i="10"/>
  <c r="AF64" i="10"/>
  <c r="AF24" i="10"/>
  <c r="AN17" i="10"/>
  <c r="AF15" i="10"/>
  <c r="AF52" i="10"/>
  <c r="AF38" i="10"/>
  <c r="AF42" i="10"/>
  <c r="AN112" i="10"/>
  <c r="AF110" i="10"/>
  <c r="AN59" i="10"/>
  <c r="AF58" i="10"/>
  <c r="AG62" i="10"/>
  <c r="AG83" i="10" s="1"/>
  <c r="AF67" i="10"/>
  <c r="AN176" i="10"/>
  <c r="AF166" i="10"/>
  <c r="AF7" i="10"/>
  <c r="AF71" i="10"/>
  <c r="AF82" i="10"/>
  <c r="AF84" i="10"/>
  <c r="AF86" i="10"/>
  <c r="AG94" i="10"/>
  <c r="AG44" i="10" s="1"/>
  <c r="AG54" i="10" s="1"/>
  <c r="AG254" i="10" s="1"/>
  <c r="AG41" i="10" s="1"/>
  <c r="AG196" i="10" s="1"/>
  <c r="AG10" i="10" s="1"/>
  <c r="AG26" i="10" s="1"/>
  <c r="AF97" i="10"/>
  <c r="AF105" i="10"/>
  <c r="AG122" i="10"/>
  <c r="AF125" i="10"/>
  <c r="AN146" i="10"/>
  <c r="AF142" i="10"/>
  <c r="AG165" i="10"/>
  <c r="AF160" i="10"/>
  <c r="AF228" i="10"/>
  <c r="AG234" i="10"/>
  <c r="AG137" i="10"/>
  <c r="AG140" i="10"/>
  <c r="AG159" i="10" s="1"/>
  <c r="AF147" i="10"/>
  <c r="AG219" i="10"/>
  <c r="AF136" i="10"/>
  <c r="AN140" i="10"/>
  <c r="AF247" i="10"/>
  <c r="AG267" i="10"/>
  <c r="AF265" i="10"/>
  <c r="AF131" i="10"/>
  <c r="AG133" i="10"/>
  <c r="AF150" i="10"/>
  <c r="AG152" i="10"/>
  <c r="AF153" i="10"/>
  <c r="AN159" i="10"/>
  <c r="AN205" i="10" s="1"/>
  <c r="AN246" i="10" s="1"/>
  <c r="AN34" i="10" s="1"/>
  <c r="AN37" i="10" s="1"/>
  <c r="AN257" i="10" s="1"/>
  <c r="AN165" i="10"/>
  <c r="AF174" i="10"/>
  <c r="AF201" i="10"/>
  <c r="AG227" i="10"/>
  <c r="AG176" i="10"/>
  <c r="AF179" i="10"/>
  <c r="AF206" i="10"/>
  <c r="AN212" i="10"/>
  <c r="AF223" i="10"/>
  <c r="AF251" i="10"/>
  <c r="AF260" i="10"/>
  <c r="AF191" i="10"/>
  <c r="AN234" i="10"/>
  <c r="AF232" i="10"/>
  <c r="AN219" i="10"/>
  <c r="AF243" i="10"/>
  <c r="AF276" i="10"/>
  <c r="AF235" i="10"/>
  <c r="AF266" i="10"/>
  <c r="AF248" i="10"/>
  <c r="AF275" i="10"/>
  <c r="AG278" i="10"/>
  <c r="AF271" i="10"/>
  <c r="AN278" i="10"/>
  <c r="I283" i="11"/>
  <c r="AG283" i="11"/>
  <c r="AM283" i="11"/>
  <c r="J283" i="11"/>
  <c r="R283" i="11"/>
  <c r="AP283" i="11"/>
  <c r="V283" i="11"/>
  <c r="P283" i="11"/>
  <c r="O283" i="11"/>
  <c r="U283" i="11"/>
  <c r="AH283" i="11"/>
  <c r="S283" i="11"/>
  <c r="AF283" i="11"/>
  <c r="AQ283" i="11"/>
  <c r="AN283" i="11"/>
  <c r="T283" i="11"/>
  <c r="AR283" i="11"/>
  <c r="AL283" i="11"/>
  <c r="M283" i="11"/>
  <c r="W283" i="11"/>
  <c r="AO283" i="11"/>
  <c r="AI277" i="11"/>
  <c r="BA277" i="11" s="1"/>
  <c r="AI276" i="11"/>
  <c r="BA276" i="11" s="1"/>
  <c r="AI275" i="11"/>
  <c r="BA275" i="11" s="1"/>
  <c r="AI273" i="11"/>
  <c r="BA273" i="11" s="1"/>
  <c r="AI272" i="11"/>
  <c r="BA272" i="11" s="1"/>
  <c r="AI271" i="11"/>
  <c r="BA271" i="11" s="1"/>
  <c r="AI269" i="11"/>
  <c r="BA269" i="11" s="1"/>
  <c r="AI268" i="11"/>
  <c r="BA268" i="11" s="1"/>
  <c r="AI266" i="11"/>
  <c r="BA266" i="11" s="1"/>
  <c r="AI265" i="11"/>
  <c r="BA265" i="11" s="1"/>
  <c r="AI263" i="11"/>
  <c r="BA263" i="11" s="1"/>
  <c r="AI262" i="11"/>
  <c r="BA262" i="11" s="1"/>
  <c r="AI260" i="11"/>
  <c r="BA260" i="11" s="1"/>
  <c r="AI259" i="11"/>
  <c r="BA259" i="11" s="1"/>
  <c r="AI258" i="11"/>
  <c r="BA258" i="11" s="1"/>
  <c r="AI256" i="11"/>
  <c r="BA256" i="11" s="1"/>
  <c r="AI255" i="11"/>
  <c r="BA255" i="11" s="1"/>
  <c r="AI253" i="11"/>
  <c r="BA253" i="11" s="1"/>
  <c r="AI252" i="11"/>
  <c r="BA252" i="11" s="1"/>
  <c r="AI251" i="11"/>
  <c r="BA251" i="11" s="1"/>
  <c r="AI249" i="11"/>
  <c r="BA249" i="11" s="1"/>
  <c r="AI248" i="11"/>
  <c r="BA248" i="11" s="1"/>
  <c r="AI247" i="11"/>
  <c r="BA247" i="11" s="1"/>
  <c r="AI245" i="11"/>
  <c r="BA245" i="11" s="1"/>
  <c r="AI244" i="11"/>
  <c r="BA244" i="11" s="1"/>
  <c r="AI243" i="11"/>
  <c r="BA243" i="11" s="1"/>
  <c r="AI241" i="11"/>
  <c r="BA241" i="11" s="1"/>
  <c r="AI240" i="11"/>
  <c r="BA240" i="11" s="1"/>
  <c r="AI239" i="11"/>
  <c r="BA239" i="11" s="1"/>
  <c r="AI237" i="11"/>
  <c r="BA237" i="11" s="1"/>
  <c r="AI236" i="11"/>
  <c r="BA236" i="11" s="1"/>
  <c r="AI235" i="11"/>
  <c r="AI233" i="11"/>
  <c r="BA233" i="11" s="1"/>
  <c r="AI232" i="11"/>
  <c r="BA232" i="11" s="1"/>
  <c r="AI231" i="11"/>
  <c r="BA231" i="11" s="1"/>
  <c r="AI230" i="11"/>
  <c r="BA230" i="11" s="1"/>
  <c r="AI229" i="11"/>
  <c r="BA229" i="11" s="1"/>
  <c r="AI228" i="11"/>
  <c r="BA228" i="11" s="1"/>
  <c r="AI226" i="11"/>
  <c r="BA226" i="11" s="1"/>
  <c r="AI225" i="11"/>
  <c r="BA225" i="11" s="1"/>
  <c r="AI224" i="11"/>
  <c r="BA224" i="11" s="1"/>
  <c r="AI223" i="11"/>
  <c r="BA223" i="11" s="1"/>
  <c r="AI222" i="11"/>
  <c r="BA222" i="11" s="1"/>
  <c r="AI221" i="11"/>
  <c r="BA221" i="11" s="1"/>
  <c r="AI220" i="11"/>
  <c r="BA220" i="11" s="1"/>
  <c r="AI218" i="11"/>
  <c r="BA218" i="11" s="1"/>
  <c r="AI217" i="11"/>
  <c r="BA217" i="11" s="1"/>
  <c r="AI216" i="11"/>
  <c r="BA216" i="11" s="1"/>
  <c r="AI215" i="11"/>
  <c r="BA215" i="11" s="1"/>
  <c r="AI214" i="11"/>
  <c r="BA214" i="11" s="1"/>
  <c r="AI213" i="11"/>
  <c r="BA213" i="11" s="1"/>
  <c r="AI211" i="11"/>
  <c r="BA211" i="11" s="1"/>
  <c r="AI210" i="11"/>
  <c r="BA210" i="11" s="1"/>
  <c r="AI209" i="11"/>
  <c r="BA209" i="11" s="1"/>
  <c r="AI208" i="11"/>
  <c r="BA208" i="11" s="1"/>
  <c r="AI207" i="11"/>
  <c r="BA207" i="11" s="1"/>
  <c r="AI206" i="11"/>
  <c r="BA206" i="11" s="1"/>
  <c r="AI204" i="11"/>
  <c r="BA204" i="11" s="1"/>
  <c r="AI203" i="11"/>
  <c r="BA203" i="11" s="1"/>
  <c r="AI202" i="11"/>
  <c r="BA202" i="11" s="1"/>
  <c r="AI201" i="11"/>
  <c r="BA201" i="11" s="1"/>
  <c r="AI199" i="11"/>
  <c r="BA199" i="11" s="1"/>
  <c r="AI198" i="11"/>
  <c r="BA198" i="11" s="1"/>
  <c r="AI197" i="11"/>
  <c r="BA197" i="11" s="1"/>
  <c r="AI195" i="11"/>
  <c r="BA195" i="11" s="1"/>
  <c r="AI194" i="11"/>
  <c r="BA194" i="11" s="1"/>
  <c r="AI193" i="11"/>
  <c r="BA193" i="11" s="1"/>
  <c r="AI192" i="11"/>
  <c r="BA192" i="11" s="1"/>
  <c r="AI191" i="11"/>
  <c r="BA191" i="11" s="1"/>
  <c r="AI190" i="11"/>
  <c r="BA190" i="11" s="1"/>
  <c r="AI189" i="11"/>
  <c r="BA189" i="11" s="1"/>
  <c r="AI188" i="11"/>
  <c r="BA188" i="11" s="1"/>
  <c r="AI186" i="11"/>
  <c r="AI185" i="11"/>
  <c r="BA185" i="11" s="1"/>
  <c r="AI184" i="11"/>
  <c r="BA184" i="11" s="1"/>
  <c r="AI183" i="11"/>
  <c r="BA183" i="11" s="1"/>
  <c r="AI182" i="11"/>
  <c r="BA182" i="11" s="1"/>
  <c r="AI181" i="11"/>
  <c r="BA181" i="11" s="1"/>
  <c r="AI180" i="11"/>
  <c r="BA180" i="11" s="1"/>
  <c r="AI179" i="11"/>
  <c r="BA179" i="11" s="1"/>
  <c r="AI178" i="11"/>
  <c r="BA178" i="11" s="1"/>
  <c r="AI177" i="11"/>
  <c r="BA177" i="11" s="1"/>
  <c r="AI175" i="11"/>
  <c r="BA175" i="11" s="1"/>
  <c r="AI174" i="11"/>
  <c r="BA174" i="11" s="1"/>
  <c r="AI173" i="11"/>
  <c r="BA173" i="11" s="1"/>
  <c r="AI172" i="11"/>
  <c r="AI171" i="11"/>
  <c r="BA171" i="11" s="1"/>
  <c r="AI170" i="11"/>
  <c r="BA170" i="11" s="1"/>
  <c r="AI169" i="11"/>
  <c r="BA169" i="11" s="1"/>
  <c r="AI168" i="11"/>
  <c r="AI167" i="11"/>
  <c r="BA167" i="11" s="1"/>
  <c r="AI166" i="11"/>
  <c r="BA166" i="11" s="1"/>
  <c r="AI164" i="11"/>
  <c r="BA164" i="11" s="1"/>
  <c r="AI163" i="11"/>
  <c r="BA163" i="11" s="1"/>
  <c r="AI162" i="11"/>
  <c r="BA162" i="11" s="1"/>
  <c r="AI161" i="11"/>
  <c r="BA161" i="11" s="1"/>
  <c r="AI160" i="11"/>
  <c r="BA160" i="11" s="1"/>
  <c r="AI158" i="11"/>
  <c r="BA158" i="11" s="1"/>
  <c r="AI157" i="11"/>
  <c r="AI156" i="11"/>
  <c r="BA156" i="11" s="1"/>
  <c r="AI155" i="11"/>
  <c r="BA155" i="11" s="1"/>
  <c r="AI154" i="11"/>
  <c r="BA154" i="11" s="1"/>
  <c r="AI153" i="11"/>
  <c r="AI151" i="11"/>
  <c r="BA151" i="11" s="1"/>
  <c r="AI150" i="11"/>
  <c r="BA150" i="11" s="1"/>
  <c r="AI149" i="11"/>
  <c r="BA149" i="11" s="1"/>
  <c r="AI148" i="11"/>
  <c r="BA148" i="11" s="1"/>
  <c r="AI147" i="11"/>
  <c r="BA147" i="11" s="1"/>
  <c r="AI145" i="11"/>
  <c r="BA145" i="11" s="1"/>
  <c r="AI144" i="11"/>
  <c r="BA144" i="11" s="1"/>
  <c r="AI143" i="11"/>
  <c r="BA143" i="11" s="1"/>
  <c r="AI142" i="11"/>
  <c r="BA142" i="11" s="1"/>
  <c r="AI141" i="11"/>
  <c r="BA141" i="11" s="1"/>
  <c r="AI139" i="11"/>
  <c r="BA139" i="11" s="1"/>
  <c r="AI138" i="11"/>
  <c r="BA138" i="11" s="1"/>
  <c r="AI136" i="11"/>
  <c r="BA136" i="11" s="1"/>
  <c r="AI135" i="11"/>
  <c r="BA135" i="11" s="1"/>
  <c r="AI134" i="11"/>
  <c r="BA134" i="11" s="1"/>
  <c r="AI132" i="11"/>
  <c r="BA132" i="11" s="1"/>
  <c r="AI131" i="11"/>
  <c r="BA131" i="11" s="1"/>
  <c r="AI129" i="11"/>
  <c r="BA129" i="11" s="1"/>
  <c r="AI128" i="11"/>
  <c r="BA128" i="11" s="1"/>
  <c r="AI126" i="11"/>
  <c r="BA126" i="11" s="1"/>
  <c r="AI125" i="11"/>
  <c r="BA125" i="11" s="1"/>
  <c r="AI124" i="11"/>
  <c r="BA124" i="11" s="1"/>
  <c r="AI123" i="11"/>
  <c r="BA123" i="11" s="1"/>
  <c r="AI121" i="11"/>
  <c r="BA121" i="11" s="1"/>
  <c r="AI120" i="11"/>
  <c r="BA120" i="11" s="1"/>
  <c r="AI119" i="11"/>
  <c r="BA119" i="11" s="1"/>
  <c r="AI118" i="11"/>
  <c r="BA118" i="11" s="1"/>
  <c r="AI116" i="11"/>
  <c r="BA116" i="11" s="1"/>
  <c r="AI115" i="11"/>
  <c r="BA115" i="11" s="1"/>
  <c r="AI114" i="11"/>
  <c r="BA114" i="11" s="1"/>
  <c r="AI113" i="11"/>
  <c r="BA113" i="11" s="1"/>
  <c r="AI111" i="11"/>
  <c r="BA111" i="11" s="1"/>
  <c r="AI110" i="11"/>
  <c r="BA110" i="11" s="1"/>
  <c r="AI109" i="11"/>
  <c r="AI108" i="11"/>
  <c r="AI284" i="11" s="1"/>
  <c r="AI106" i="11"/>
  <c r="BA106" i="11" s="1"/>
  <c r="AI105" i="11"/>
  <c r="BA105" i="11" s="1"/>
  <c r="AI104" i="11"/>
  <c r="BA104" i="11" s="1"/>
  <c r="AI103" i="11"/>
  <c r="BA103" i="11" s="1"/>
  <c r="AI101" i="11"/>
  <c r="BA101" i="11" s="1"/>
  <c r="AI100" i="11"/>
  <c r="BA100" i="11" s="1"/>
  <c r="AI99" i="11"/>
  <c r="BA99" i="11" s="1"/>
  <c r="AI98" i="11"/>
  <c r="BA98" i="11" s="1"/>
  <c r="AI97" i="11"/>
  <c r="BA97" i="11" s="1"/>
  <c r="AI96" i="11"/>
  <c r="BA96" i="11" s="1"/>
  <c r="AI95" i="11"/>
  <c r="BA95" i="11" s="1"/>
  <c r="AI94" i="11"/>
  <c r="BA94" i="11" s="1"/>
  <c r="AI92" i="11"/>
  <c r="BA92" i="11" s="1"/>
  <c r="AI91" i="11"/>
  <c r="BA91" i="11" s="1"/>
  <c r="AI90" i="11"/>
  <c r="BA90" i="11" s="1"/>
  <c r="AI89" i="11"/>
  <c r="BA89" i="11" s="1"/>
  <c r="AI87" i="11"/>
  <c r="BA87" i="11" s="1"/>
  <c r="AI86" i="11"/>
  <c r="BA86" i="11" s="1"/>
  <c r="AI85" i="11"/>
  <c r="BA85" i="11" s="1"/>
  <c r="AI84" i="11"/>
  <c r="BA84" i="11" s="1"/>
  <c r="AI82" i="11"/>
  <c r="BA82" i="11" s="1"/>
  <c r="AI81" i="11"/>
  <c r="BA81" i="11" s="1"/>
  <c r="AI80" i="11"/>
  <c r="BA80" i="11" s="1"/>
  <c r="AI78" i="11"/>
  <c r="BA78" i="11" s="1"/>
  <c r="AI77" i="11"/>
  <c r="BA77" i="11" s="1"/>
  <c r="AI76" i="11"/>
  <c r="BA76" i="11" s="1"/>
  <c r="AI75" i="11"/>
  <c r="BA75" i="11" s="1"/>
  <c r="AI73" i="11"/>
  <c r="BA73" i="11" s="1"/>
  <c r="AI72" i="11"/>
  <c r="BA72" i="11" s="1"/>
  <c r="AI71" i="11"/>
  <c r="BA71" i="11" s="1"/>
  <c r="AI70" i="11"/>
  <c r="BA70" i="11" s="1"/>
  <c r="AI68" i="11"/>
  <c r="BA68" i="11" s="1"/>
  <c r="AI67" i="11"/>
  <c r="BA67" i="11" s="1"/>
  <c r="AI65" i="11"/>
  <c r="BA65" i="11" s="1"/>
  <c r="AI64" i="11"/>
  <c r="BA64" i="11" s="1"/>
  <c r="AI63" i="11"/>
  <c r="BA63" i="11" s="1"/>
  <c r="AI61" i="11"/>
  <c r="BA61" i="11" s="1"/>
  <c r="AI60" i="11"/>
  <c r="BA60" i="11" s="1"/>
  <c r="AI58" i="11"/>
  <c r="BA58" i="11" s="1"/>
  <c r="AI57" i="11"/>
  <c r="BA57" i="11" s="1"/>
  <c r="AI56" i="11"/>
  <c r="BA56" i="11" s="1"/>
  <c r="AI55" i="11"/>
  <c r="BA55" i="11" s="1"/>
  <c r="AI53" i="11"/>
  <c r="BA53" i="11" s="1"/>
  <c r="AI52" i="11"/>
  <c r="BA52" i="11" s="1"/>
  <c r="AI50" i="11"/>
  <c r="AI49" i="11"/>
  <c r="BA49" i="11" s="1"/>
  <c r="AI48" i="11"/>
  <c r="BA48" i="11" s="1"/>
  <c r="AI46" i="11"/>
  <c r="BA46" i="11" s="1"/>
  <c r="AI45" i="11"/>
  <c r="AI43" i="11"/>
  <c r="BA43" i="11" s="1"/>
  <c r="AI42" i="11"/>
  <c r="BA42" i="11" s="1"/>
  <c r="AI40" i="11"/>
  <c r="AI39" i="11"/>
  <c r="BA39" i="11" s="1"/>
  <c r="AI38" i="11"/>
  <c r="BA38" i="11" s="1"/>
  <c r="AI36" i="11"/>
  <c r="BA36" i="11" s="1"/>
  <c r="AI35" i="11"/>
  <c r="BA35" i="11" s="1"/>
  <c r="AI33" i="11"/>
  <c r="BA33" i="11" s="1"/>
  <c r="AI32" i="11"/>
  <c r="BA32" i="11" s="1"/>
  <c r="AI31" i="11"/>
  <c r="BA31" i="11" s="1"/>
  <c r="AI29" i="11"/>
  <c r="BA29" i="11" s="1"/>
  <c r="AI28" i="11"/>
  <c r="BA28" i="11" s="1"/>
  <c r="AI27" i="11"/>
  <c r="BA27" i="11" s="1"/>
  <c r="AI25" i="11"/>
  <c r="BA25" i="11" s="1"/>
  <c r="AI24" i="11"/>
  <c r="BA24" i="11" s="1"/>
  <c r="AI22" i="11"/>
  <c r="BA22" i="11" s="1"/>
  <c r="AI21" i="11"/>
  <c r="BA21" i="11" s="1"/>
  <c r="AI19" i="11"/>
  <c r="BA19" i="11" s="1"/>
  <c r="AI18" i="11"/>
  <c r="BA18" i="11" s="1"/>
  <c r="AI16" i="11"/>
  <c r="BA16" i="11" s="1"/>
  <c r="AI15" i="11"/>
  <c r="BA15" i="11" s="1"/>
  <c r="AI13" i="11"/>
  <c r="BA13" i="11" s="1"/>
  <c r="AI12" i="11"/>
  <c r="BA12" i="11" s="1"/>
  <c r="AI11" i="11"/>
  <c r="BA11" i="11" s="1"/>
  <c r="AI9" i="11"/>
  <c r="AI8" i="11"/>
  <c r="BA8" i="11" s="1"/>
  <c r="AI7" i="11"/>
  <c r="CK279" i="10" l="1"/>
  <c r="CG279" i="10"/>
  <c r="CG280" i="10" s="1"/>
  <c r="CL279" i="10"/>
  <c r="BT279" i="10"/>
  <c r="BA279" i="10"/>
  <c r="BR279" i="10"/>
  <c r="AW147" i="10"/>
  <c r="AF47" i="10"/>
  <c r="AF112" i="10"/>
  <c r="AF20" i="10"/>
  <c r="AF133" i="10"/>
  <c r="AF270" i="10"/>
  <c r="AF59" i="10"/>
  <c r="AF62" i="10"/>
  <c r="AF219" i="10"/>
  <c r="AF264" i="10"/>
  <c r="AF69" i="10"/>
  <c r="AF117" i="10"/>
  <c r="AF17" i="10"/>
  <c r="AF274" i="10"/>
  <c r="AG30" i="10"/>
  <c r="AG74" i="10"/>
  <c r="AN30" i="10"/>
  <c r="AN74" i="10"/>
  <c r="AP102" i="10"/>
  <c r="AP127" i="10" s="1"/>
  <c r="AP261" i="10" s="1"/>
  <c r="AM102" i="10"/>
  <c r="AM127" i="10" s="1"/>
  <c r="AM261" i="10" s="1"/>
  <c r="AO102" i="10"/>
  <c r="AO127" i="10" s="1"/>
  <c r="AO261" i="10" s="1"/>
  <c r="AL102" i="10"/>
  <c r="AL127" i="10" s="1"/>
  <c r="AL261" i="10" s="1"/>
  <c r="AH102" i="10"/>
  <c r="AH127" i="10" s="1"/>
  <c r="AH261" i="10" s="1"/>
  <c r="AI102" i="10"/>
  <c r="AI127" i="10"/>
  <c r="AI261" i="10" s="1"/>
  <c r="AG205" i="10"/>
  <c r="AG246" i="10" s="1"/>
  <c r="AG34" i="10" s="1"/>
  <c r="AG37" i="10" s="1"/>
  <c r="AG257" i="10" s="1"/>
  <c r="AJ102" i="10"/>
  <c r="AJ127" i="10" s="1"/>
  <c r="AJ261" i="10" s="1"/>
  <c r="AT79" i="10"/>
  <c r="AQ102" i="10"/>
  <c r="AQ127" i="10" s="1"/>
  <c r="AQ261" i="10" s="1"/>
  <c r="AU205" i="10"/>
  <c r="AU246" i="10" s="1"/>
  <c r="AU34" i="10" s="1"/>
  <c r="AU37" i="10" s="1"/>
  <c r="AU257" i="10" s="1"/>
  <c r="AM159" i="10"/>
  <c r="AM205" i="10" s="1"/>
  <c r="AM246" i="10" s="1"/>
  <c r="AM34" i="10" s="1"/>
  <c r="AM37" i="10" s="1"/>
  <c r="AM257" i="10" s="1"/>
  <c r="AL205" i="10"/>
  <c r="AL246" i="10" s="1"/>
  <c r="AL34" i="10" s="1"/>
  <c r="AL37" i="10" s="1"/>
  <c r="AL257" i="10" s="1"/>
  <c r="AU187" i="10"/>
  <c r="AU79" i="10" s="1"/>
  <c r="AF137" i="10"/>
  <c r="AF159" i="10" s="1"/>
  <c r="AF205" i="10" s="1"/>
  <c r="AF246" i="10" s="1"/>
  <c r="AF34" i="10" s="1"/>
  <c r="AF37" i="10" s="1"/>
  <c r="AF257" i="10" s="1"/>
  <c r="AF14" i="10"/>
  <c r="AF140" i="10"/>
  <c r="AF212" i="10"/>
  <c r="AF130" i="10"/>
  <c r="AF200" i="10"/>
  <c r="AF122" i="10"/>
  <c r="AF152" i="10"/>
  <c r="AF227" i="10"/>
  <c r="AF165" i="10"/>
  <c r="AF234" i="10"/>
  <c r="AF146" i="10"/>
  <c r="AF176" i="10"/>
  <c r="AF83" i="10"/>
  <c r="AF94" i="10"/>
  <c r="AF267" i="10"/>
  <c r="AF278" i="10"/>
  <c r="BA50" i="11"/>
  <c r="BA299" i="11" s="1"/>
  <c r="AI299" i="11"/>
  <c r="BA9" i="11"/>
  <c r="BA294" i="11" s="1"/>
  <c r="AI294" i="11"/>
  <c r="BA153" i="11"/>
  <c r="BA292" i="11" s="1"/>
  <c r="AI292" i="11"/>
  <c r="BA186" i="11"/>
  <c r="BA297" i="11" s="1"/>
  <c r="AI297" i="11"/>
  <c r="BA108" i="11"/>
  <c r="AI285" i="11"/>
  <c r="BA168" i="11"/>
  <c r="BA287" i="11" s="1"/>
  <c r="AI287" i="11"/>
  <c r="BA157" i="11"/>
  <c r="BA296" i="11" s="1"/>
  <c r="AI296" i="11"/>
  <c r="BA172" i="11"/>
  <c r="BA295" i="11" s="1"/>
  <c r="AI295" i="11"/>
  <c r="BA235" i="11"/>
  <c r="BA293" i="11" s="1"/>
  <c r="AI293" i="11"/>
  <c r="BA109" i="11"/>
  <c r="BA291" i="11" s="1"/>
  <c r="AI291" i="11"/>
  <c r="BA45" i="11"/>
  <c r="BA290" i="11" s="1"/>
  <c r="AI290" i="11"/>
  <c r="BA7" i="11"/>
  <c r="BA289" i="11" s="1"/>
  <c r="AI289" i="11"/>
  <c r="BA40" i="11"/>
  <c r="BA298" i="11" s="1"/>
  <c r="AI298" i="11"/>
  <c r="AO278" i="11"/>
  <c r="AN278" i="11"/>
  <c r="AO274" i="11"/>
  <c r="AN274" i="11"/>
  <c r="AO270" i="11"/>
  <c r="AN270" i="11"/>
  <c r="AO267" i="11"/>
  <c r="AN267" i="11"/>
  <c r="AO264" i="11"/>
  <c r="AN264" i="11"/>
  <c r="AO261" i="11"/>
  <c r="AN261" i="11"/>
  <c r="AO257" i="11"/>
  <c r="AN257" i="11"/>
  <c r="AO254" i="11"/>
  <c r="AN254" i="11"/>
  <c r="AO250" i="11"/>
  <c r="AN250" i="11"/>
  <c r="AO246" i="11"/>
  <c r="AN246" i="11"/>
  <c r="AO242" i="11"/>
  <c r="AN242" i="11"/>
  <c r="AO238" i="11"/>
  <c r="AN238" i="11"/>
  <c r="AO234" i="11"/>
  <c r="AN234" i="11"/>
  <c r="AO227" i="11"/>
  <c r="AN227" i="11"/>
  <c r="AO219" i="11"/>
  <c r="AN219" i="11"/>
  <c r="AO212" i="11"/>
  <c r="AN212" i="11"/>
  <c r="AO205" i="11"/>
  <c r="AN205" i="11"/>
  <c r="AO200" i="11"/>
  <c r="AN200" i="11"/>
  <c r="AO196" i="11"/>
  <c r="AN196" i="11"/>
  <c r="AO187" i="11"/>
  <c r="AN187" i="11"/>
  <c r="AO176" i="11"/>
  <c r="AN176" i="11"/>
  <c r="AO165" i="11"/>
  <c r="AN165" i="11"/>
  <c r="AO159" i="11"/>
  <c r="AN159" i="11"/>
  <c r="AO152" i="11"/>
  <c r="AN152" i="11"/>
  <c r="AO146" i="11"/>
  <c r="AN146" i="11"/>
  <c r="AO140" i="11"/>
  <c r="AN140" i="11"/>
  <c r="AO137" i="11"/>
  <c r="AN137" i="11"/>
  <c r="AO133" i="11"/>
  <c r="AN133" i="11"/>
  <c r="AO130" i="11"/>
  <c r="AN130" i="11"/>
  <c r="AO127" i="11"/>
  <c r="AN127" i="11"/>
  <c r="AO122" i="11"/>
  <c r="AN122" i="11"/>
  <c r="AO117" i="11"/>
  <c r="AN117" i="11"/>
  <c r="AO112" i="11"/>
  <c r="AN112" i="11"/>
  <c r="AO107" i="11"/>
  <c r="AN107" i="11"/>
  <c r="AO102" i="11"/>
  <c r="AN102" i="11"/>
  <c r="AO93" i="11"/>
  <c r="AN93" i="11"/>
  <c r="AO88" i="11"/>
  <c r="AN88" i="11"/>
  <c r="AO83" i="11"/>
  <c r="AN83" i="11"/>
  <c r="AO79" i="11"/>
  <c r="AN79" i="11"/>
  <c r="AO74" i="11"/>
  <c r="AN74" i="11"/>
  <c r="AO69" i="11"/>
  <c r="AN69" i="11"/>
  <c r="AO66" i="11"/>
  <c r="AN66" i="11"/>
  <c r="AO62" i="11"/>
  <c r="AN62" i="11"/>
  <c r="AO59" i="11"/>
  <c r="AN59" i="11"/>
  <c r="AO54" i="11"/>
  <c r="AN54" i="11"/>
  <c r="AO51" i="11"/>
  <c r="AN51" i="11"/>
  <c r="AO47" i="11"/>
  <c r="AN47" i="11"/>
  <c r="AO44" i="11"/>
  <c r="AN44" i="11"/>
  <c r="AO41" i="11"/>
  <c r="AN41" i="11"/>
  <c r="AO37" i="11"/>
  <c r="AN37" i="11"/>
  <c r="AO34" i="11"/>
  <c r="AN34" i="11"/>
  <c r="AO30" i="11"/>
  <c r="AN30" i="11"/>
  <c r="AO26" i="11"/>
  <c r="AN26" i="11"/>
  <c r="AO23" i="11"/>
  <c r="AN23" i="11"/>
  <c r="AO20" i="11"/>
  <c r="AN20" i="11"/>
  <c r="AO17" i="11"/>
  <c r="AN17" i="11"/>
  <c r="AO14" i="11"/>
  <c r="AN14" i="11"/>
  <c r="AO10" i="11"/>
  <c r="AN10" i="11"/>
  <c r="AQ66" i="10" l="1"/>
  <c r="AQ238" i="10" s="1"/>
  <c r="AQ23" i="10" s="1"/>
  <c r="AQ187" i="10"/>
  <c r="AH66" i="10"/>
  <c r="AH238" i="10" s="1"/>
  <c r="AH23" i="10" s="1"/>
  <c r="AL66" i="10"/>
  <c r="AL238" i="10" s="1"/>
  <c r="AL23" i="10" s="1"/>
  <c r="AU250" i="10"/>
  <c r="AU242" i="10" s="1"/>
  <c r="AU107" i="10" s="1"/>
  <c r="AU51" i="10"/>
  <c r="AO66" i="10"/>
  <c r="AO238" i="10" s="1"/>
  <c r="AO23" i="10" s="1"/>
  <c r="AJ66" i="10"/>
  <c r="AJ238" i="10" s="1"/>
  <c r="AJ23" i="10" s="1"/>
  <c r="AJ187" i="10"/>
  <c r="AM187" i="10"/>
  <c r="AM66" i="10"/>
  <c r="AM238" i="10" s="1"/>
  <c r="AM23" i="10" s="1"/>
  <c r="AP66" i="10"/>
  <c r="AP238" i="10" s="1"/>
  <c r="AP23" i="10" s="1"/>
  <c r="AP187" i="10"/>
  <c r="AF102" i="10"/>
  <c r="AN127" i="10"/>
  <c r="AN261" i="10" s="1"/>
  <c r="AN102" i="10"/>
  <c r="AT250" i="10"/>
  <c r="AT51" i="10"/>
  <c r="AF44" i="10"/>
  <c r="AF54" i="10" s="1"/>
  <c r="AF254" i="10" s="1"/>
  <c r="AF41" i="10" s="1"/>
  <c r="AF196" i="10" s="1"/>
  <c r="AF10" i="10" s="1"/>
  <c r="AF26" i="10" s="1"/>
  <c r="AI66" i="10"/>
  <c r="AI238" i="10" s="1"/>
  <c r="AI23" i="10" s="1"/>
  <c r="BA285" i="11"/>
  <c r="BA284" i="11"/>
  <c r="AI283" i="11"/>
  <c r="AN279" i="11"/>
  <c r="AO279" i="11"/>
  <c r="AA284" i="11"/>
  <c r="Y284" i="11"/>
  <c r="BA278" i="11"/>
  <c r="AR278" i="11"/>
  <c r="AQ278" i="11"/>
  <c r="AP278" i="11"/>
  <c r="AM278" i="11"/>
  <c r="AL278" i="11"/>
  <c r="AI278" i="11"/>
  <c r="AH278" i="11"/>
  <c r="AG278" i="11"/>
  <c r="AF278" i="11"/>
  <c r="W278" i="11"/>
  <c r="V278" i="11"/>
  <c r="U278" i="11"/>
  <c r="T278" i="11"/>
  <c r="S278" i="11"/>
  <c r="R278" i="11"/>
  <c r="BA274" i="11"/>
  <c r="AR274" i="11"/>
  <c r="AQ274" i="11"/>
  <c r="AP274" i="11"/>
  <c r="AM274" i="11"/>
  <c r="AL274" i="11"/>
  <c r="AI274" i="11"/>
  <c r="AH274" i="11"/>
  <c r="AG274" i="11"/>
  <c r="AF274" i="11"/>
  <c r="W274" i="11"/>
  <c r="V274" i="11"/>
  <c r="U274" i="11"/>
  <c r="T274" i="11"/>
  <c r="S274" i="11"/>
  <c r="R274" i="11"/>
  <c r="BA270" i="11"/>
  <c r="AR270" i="11"/>
  <c r="AQ270" i="11"/>
  <c r="AP270" i="11"/>
  <c r="AM270" i="11"/>
  <c r="AL270" i="11"/>
  <c r="AI270" i="11"/>
  <c r="AH270" i="11"/>
  <c r="AG270" i="11"/>
  <c r="AF270" i="11"/>
  <c r="W270" i="11"/>
  <c r="V270" i="11"/>
  <c r="U270" i="11"/>
  <c r="T270" i="11"/>
  <c r="S270" i="11"/>
  <c r="R270" i="11"/>
  <c r="BA267" i="11"/>
  <c r="AR267" i="11"/>
  <c r="AQ267" i="11"/>
  <c r="AP267" i="11"/>
  <c r="AM267" i="11"/>
  <c r="AL267" i="11"/>
  <c r="AI267" i="11"/>
  <c r="AH267" i="11"/>
  <c r="AG267" i="11"/>
  <c r="AF267" i="11"/>
  <c r="W267" i="11"/>
  <c r="V267" i="11"/>
  <c r="U267" i="11"/>
  <c r="T267" i="11"/>
  <c r="S267" i="11"/>
  <c r="R267" i="11"/>
  <c r="BA264" i="11"/>
  <c r="AR264" i="11"/>
  <c r="AQ264" i="11"/>
  <c r="AP264" i="11"/>
  <c r="AM264" i="11"/>
  <c r="AL264" i="11"/>
  <c r="AI264" i="11"/>
  <c r="AH264" i="11"/>
  <c r="AG264" i="11"/>
  <c r="AF264" i="11"/>
  <c r="W264" i="11"/>
  <c r="V264" i="11"/>
  <c r="U264" i="11"/>
  <c r="T264" i="11"/>
  <c r="S264" i="11"/>
  <c r="R264" i="11"/>
  <c r="BA261" i="11"/>
  <c r="AR261" i="11"/>
  <c r="AQ261" i="11"/>
  <c r="AP261" i="11"/>
  <c r="AM261" i="11"/>
  <c r="AL261" i="11"/>
  <c r="AI261" i="11"/>
  <c r="AH261" i="11"/>
  <c r="AG261" i="11"/>
  <c r="AF261" i="11"/>
  <c r="W261" i="11"/>
  <c r="V261" i="11"/>
  <c r="U261" i="11"/>
  <c r="T261" i="11"/>
  <c r="S261" i="11"/>
  <c r="R261" i="11"/>
  <c r="BA257" i="11"/>
  <c r="AR257" i="11"/>
  <c r="AQ257" i="11"/>
  <c r="AP257" i="11"/>
  <c r="AM257" i="11"/>
  <c r="AL257" i="11"/>
  <c r="AI257" i="11"/>
  <c r="AH257" i="11"/>
  <c r="AG257" i="11"/>
  <c r="AF257" i="11"/>
  <c r="W257" i="11"/>
  <c r="V257" i="11"/>
  <c r="U257" i="11"/>
  <c r="T257" i="11"/>
  <c r="S257" i="11"/>
  <c r="R257" i="11"/>
  <c r="BA254" i="11"/>
  <c r="AR254" i="11"/>
  <c r="AQ254" i="11"/>
  <c r="AP254" i="11"/>
  <c r="AM254" i="11"/>
  <c r="AL254" i="11"/>
  <c r="AI254" i="11"/>
  <c r="AH254" i="11"/>
  <c r="AG254" i="11"/>
  <c r="AF254" i="11"/>
  <c r="W254" i="11"/>
  <c r="V254" i="11"/>
  <c r="U254" i="11"/>
  <c r="T254" i="11"/>
  <c r="S254" i="11"/>
  <c r="R254" i="11"/>
  <c r="BA250" i="11"/>
  <c r="AR250" i="11"/>
  <c r="AQ250" i="11"/>
  <c r="AP250" i="11"/>
  <c r="AM250" i="11"/>
  <c r="AL250" i="11"/>
  <c r="AI250" i="11"/>
  <c r="AH250" i="11"/>
  <c r="AG250" i="11"/>
  <c r="AF250" i="11"/>
  <c r="W250" i="11"/>
  <c r="V250" i="11"/>
  <c r="U250" i="11"/>
  <c r="T250" i="11"/>
  <c r="S250" i="11"/>
  <c r="R250" i="11"/>
  <c r="BA246" i="11"/>
  <c r="AR246" i="11"/>
  <c r="AQ246" i="11"/>
  <c r="AP246" i="11"/>
  <c r="AM246" i="11"/>
  <c r="AL246" i="11"/>
  <c r="AI246" i="11"/>
  <c r="AH246" i="11"/>
  <c r="AG246" i="11"/>
  <c r="AF246" i="11"/>
  <c r="W246" i="11"/>
  <c r="V246" i="11"/>
  <c r="U246" i="11"/>
  <c r="T246" i="11"/>
  <c r="S246" i="11"/>
  <c r="R246" i="11"/>
  <c r="BA242" i="11"/>
  <c r="AR242" i="11"/>
  <c r="AQ242" i="11"/>
  <c r="AP242" i="11"/>
  <c r="AM242" i="11"/>
  <c r="AL242" i="11"/>
  <c r="AI242" i="11"/>
  <c r="AH242" i="11"/>
  <c r="AG242" i="11"/>
  <c r="AF242" i="11"/>
  <c r="W242" i="11"/>
  <c r="V242" i="11"/>
  <c r="U242" i="11"/>
  <c r="T242" i="11"/>
  <c r="S242" i="11"/>
  <c r="R242" i="11"/>
  <c r="BA238" i="11"/>
  <c r="AR238" i="11"/>
  <c r="AQ238" i="11"/>
  <c r="AP238" i="11"/>
  <c r="AM238" i="11"/>
  <c r="AL238" i="11"/>
  <c r="AI238" i="11"/>
  <c r="AH238" i="11"/>
  <c r="AG238" i="11"/>
  <c r="AF238" i="11"/>
  <c r="W238" i="11"/>
  <c r="V238" i="11"/>
  <c r="U238" i="11"/>
  <c r="T238" i="11"/>
  <c r="S238" i="11"/>
  <c r="R238" i="11"/>
  <c r="BA234" i="11"/>
  <c r="AR234" i="11"/>
  <c r="AQ234" i="11"/>
  <c r="AP234" i="11"/>
  <c r="AM234" i="11"/>
  <c r="AL234" i="11"/>
  <c r="AI234" i="11"/>
  <c r="AH234" i="11"/>
  <c r="AG234" i="11"/>
  <c r="AF234" i="11"/>
  <c r="W234" i="11"/>
  <c r="V234" i="11"/>
  <c r="U234" i="11"/>
  <c r="T234" i="11"/>
  <c r="S234" i="11"/>
  <c r="R234" i="11"/>
  <c r="BA227" i="11"/>
  <c r="AR227" i="11"/>
  <c r="AQ227" i="11"/>
  <c r="AP227" i="11"/>
  <c r="AM227" i="11"/>
  <c r="AL227" i="11"/>
  <c r="AI227" i="11"/>
  <c r="AH227" i="11"/>
  <c r="AG227" i="11"/>
  <c r="AF227" i="11"/>
  <c r="W227" i="11"/>
  <c r="V227" i="11"/>
  <c r="U227" i="11"/>
  <c r="T227" i="11"/>
  <c r="S227" i="11"/>
  <c r="R227" i="11"/>
  <c r="BA219" i="11"/>
  <c r="AR219" i="11"/>
  <c r="AQ219" i="11"/>
  <c r="AP219" i="11"/>
  <c r="AM219" i="11"/>
  <c r="AL219" i="11"/>
  <c r="AI219" i="11"/>
  <c r="AH219" i="11"/>
  <c r="AG219" i="11"/>
  <c r="AF219" i="11"/>
  <c r="W219" i="11"/>
  <c r="V219" i="11"/>
  <c r="U219" i="11"/>
  <c r="T219" i="11"/>
  <c r="S219" i="11"/>
  <c r="R219" i="11"/>
  <c r="BA212" i="11"/>
  <c r="AR212" i="11"/>
  <c r="AQ212" i="11"/>
  <c r="AP212" i="11"/>
  <c r="AM212" i="11"/>
  <c r="AL212" i="11"/>
  <c r="AI212" i="11"/>
  <c r="AH212" i="11"/>
  <c r="AG212" i="11"/>
  <c r="AF212" i="11"/>
  <c r="W212" i="11"/>
  <c r="V212" i="11"/>
  <c r="U212" i="11"/>
  <c r="T212" i="11"/>
  <c r="S212" i="11"/>
  <c r="R212" i="11"/>
  <c r="BA205" i="11"/>
  <c r="AR205" i="11"/>
  <c r="AQ205" i="11"/>
  <c r="AP205" i="11"/>
  <c r="AM205" i="11"/>
  <c r="AL205" i="11"/>
  <c r="AI205" i="11"/>
  <c r="AH205" i="11"/>
  <c r="AG205" i="11"/>
  <c r="AF205" i="11"/>
  <c r="W205" i="11"/>
  <c r="V205" i="11"/>
  <c r="U205" i="11"/>
  <c r="T205" i="11"/>
  <c r="S205" i="11"/>
  <c r="R205" i="11"/>
  <c r="BA200" i="11"/>
  <c r="AR200" i="11"/>
  <c r="AQ200" i="11"/>
  <c r="AP200" i="11"/>
  <c r="AM200" i="11"/>
  <c r="AL200" i="11"/>
  <c r="AI200" i="11"/>
  <c r="AH200" i="11"/>
  <c r="AG200" i="11"/>
  <c r="AF200" i="11"/>
  <c r="W200" i="11"/>
  <c r="V200" i="11"/>
  <c r="U200" i="11"/>
  <c r="T200" i="11"/>
  <c r="S200" i="11"/>
  <c r="R200" i="11"/>
  <c r="BA196" i="11"/>
  <c r="AR196" i="11"/>
  <c r="AQ196" i="11"/>
  <c r="AP196" i="11"/>
  <c r="AM196" i="11"/>
  <c r="AL196" i="11"/>
  <c r="AI196" i="11"/>
  <c r="AH196" i="11"/>
  <c r="AG196" i="11"/>
  <c r="AF196" i="11"/>
  <c r="W196" i="11"/>
  <c r="V196" i="11"/>
  <c r="U196" i="11"/>
  <c r="T196" i="11"/>
  <c r="S196" i="11"/>
  <c r="R196" i="11"/>
  <c r="BA187" i="11"/>
  <c r="AR187" i="11"/>
  <c r="AQ187" i="11"/>
  <c r="AP187" i="11"/>
  <c r="AM187" i="11"/>
  <c r="AL187" i="11"/>
  <c r="AI187" i="11"/>
  <c r="AH187" i="11"/>
  <c r="AG187" i="11"/>
  <c r="AF187" i="11"/>
  <c r="W187" i="11"/>
  <c r="V187" i="11"/>
  <c r="U187" i="11"/>
  <c r="T187" i="11"/>
  <c r="S187" i="11"/>
  <c r="R187" i="11"/>
  <c r="BA176" i="11"/>
  <c r="AR176" i="11"/>
  <c r="AQ176" i="11"/>
  <c r="AP176" i="11"/>
  <c r="AM176" i="11"/>
  <c r="AL176" i="11"/>
  <c r="AI176" i="11"/>
  <c r="AH176" i="11"/>
  <c r="AG176" i="11"/>
  <c r="AF176" i="11"/>
  <c r="W176" i="11"/>
  <c r="V176" i="11"/>
  <c r="U176" i="11"/>
  <c r="T176" i="11"/>
  <c r="S176" i="11"/>
  <c r="R176" i="11"/>
  <c r="BA165" i="11"/>
  <c r="AR165" i="11"/>
  <c r="AQ165" i="11"/>
  <c r="AP165" i="11"/>
  <c r="AM165" i="11"/>
  <c r="AL165" i="11"/>
  <c r="AI165" i="11"/>
  <c r="AH165" i="11"/>
  <c r="AG165" i="11"/>
  <c r="AF165" i="11"/>
  <c r="W165" i="11"/>
  <c r="V165" i="11"/>
  <c r="U165" i="11"/>
  <c r="T165" i="11"/>
  <c r="S165" i="11"/>
  <c r="R165" i="11"/>
  <c r="BA159" i="11"/>
  <c r="AR159" i="11"/>
  <c r="AQ159" i="11"/>
  <c r="AP159" i="11"/>
  <c r="AM159" i="11"/>
  <c r="AL159" i="11"/>
  <c r="AI159" i="11"/>
  <c r="AH159" i="11"/>
  <c r="AG159" i="11"/>
  <c r="AF159" i="11"/>
  <c r="W159" i="11"/>
  <c r="V159" i="11"/>
  <c r="U159" i="11"/>
  <c r="T159" i="11"/>
  <c r="S159" i="11"/>
  <c r="R159" i="11"/>
  <c r="BA152" i="11"/>
  <c r="AR152" i="11"/>
  <c r="AQ152" i="11"/>
  <c r="AP152" i="11"/>
  <c r="AM152" i="11"/>
  <c r="AL152" i="11"/>
  <c r="AI152" i="11"/>
  <c r="AH152" i="11"/>
  <c r="AG152" i="11"/>
  <c r="AF152" i="11"/>
  <c r="W152" i="11"/>
  <c r="V152" i="11"/>
  <c r="U152" i="11"/>
  <c r="T152" i="11"/>
  <c r="S152" i="11"/>
  <c r="R152" i="11"/>
  <c r="BA146" i="11"/>
  <c r="AR146" i="11"/>
  <c r="AQ146" i="11"/>
  <c r="AP146" i="11"/>
  <c r="AM146" i="11"/>
  <c r="AL146" i="11"/>
  <c r="AI146" i="11"/>
  <c r="AH146" i="11"/>
  <c r="AG146" i="11"/>
  <c r="AF146" i="11"/>
  <c r="W146" i="11"/>
  <c r="V146" i="11"/>
  <c r="U146" i="11"/>
  <c r="T146" i="11"/>
  <c r="S146" i="11"/>
  <c r="R146" i="11"/>
  <c r="BA140" i="11"/>
  <c r="AR140" i="11"/>
  <c r="AQ140" i="11"/>
  <c r="AP140" i="11"/>
  <c r="AM140" i="11"/>
  <c r="AL140" i="11"/>
  <c r="AI140" i="11"/>
  <c r="AH140" i="11"/>
  <c r="AG140" i="11"/>
  <c r="AF140" i="11"/>
  <c r="W140" i="11"/>
  <c r="V140" i="11"/>
  <c r="U140" i="11"/>
  <c r="T140" i="11"/>
  <c r="S140" i="11"/>
  <c r="R140" i="11"/>
  <c r="BA137" i="11"/>
  <c r="AR137" i="11"/>
  <c r="AQ137" i="11"/>
  <c r="AP137" i="11"/>
  <c r="AM137" i="11"/>
  <c r="AL137" i="11"/>
  <c r="AI137" i="11"/>
  <c r="AH137" i="11"/>
  <c r="AG137" i="11"/>
  <c r="AF137" i="11"/>
  <c r="W137" i="11"/>
  <c r="V137" i="11"/>
  <c r="U137" i="11"/>
  <c r="T137" i="11"/>
  <c r="S137" i="11"/>
  <c r="R137" i="11"/>
  <c r="BA133" i="11"/>
  <c r="AR133" i="11"/>
  <c r="AQ133" i="11"/>
  <c r="AP133" i="11"/>
  <c r="AM133" i="11"/>
  <c r="AL133" i="11"/>
  <c r="AI133" i="11"/>
  <c r="AH133" i="11"/>
  <c r="AG133" i="11"/>
  <c r="AF133" i="11"/>
  <c r="W133" i="11"/>
  <c r="V133" i="11"/>
  <c r="U133" i="11"/>
  <c r="T133" i="11"/>
  <c r="S133" i="11"/>
  <c r="R133" i="11"/>
  <c r="BA130" i="11"/>
  <c r="AR130" i="11"/>
  <c r="AQ130" i="11"/>
  <c r="AP130" i="11"/>
  <c r="AM130" i="11"/>
  <c r="AL130" i="11"/>
  <c r="AI130" i="11"/>
  <c r="AH130" i="11"/>
  <c r="AG130" i="11"/>
  <c r="AF130" i="11"/>
  <c r="W130" i="11"/>
  <c r="V130" i="11"/>
  <c r="U130" i="11"/>
  <c r="T130" i="11"/>
  <c r="S130" i="11"/>
  <c r="R130" i="11"/>
  <c r="BA127" i="11"/>
  <c r="AR127" i="11"/>
  <c r="AQ127" i="11"/>
  <c r="AP127" i="11"/>
  <c r="AM127" i="11"/>
  <c r="AL127" i="11"/>
  <c r="AI127" i="11"/>
  <c r="AH127" i="11"/>
  <c r="AG127" i="11"/>
  <c r="AF127" i="11"/>
  <c r="W127" i="11"/>
  <c r="V127" i="11"/>
  <c r="U127" i="11"/>
  <c r="T127" i="11"/>
  <c r="S127" i="11"/>
  <c r="R127" i="11"/>
  <c r="BA122" i="11"/>
  <c r="AR122" i="11"/>
  <c r="AQ122" i="11"/>
  <c r="AP122" i="11"/>
  <c r="AM122" i="11"/>
  <c r="AL122" i="11"/>
  <c r="AI122" i="11"/>
  <c r="AH122" i="11"/>
  <c r="AG122" i="11"/>
  <c r="AF122" i="11"/>
  <c r="W122" i="11"/>
  <c r="V122" i="11"/>
  <c r="U122" i="11"/>
  <c r="T122" i="11"/>
  <c r="S122" i="11"/>
  <c r="R122" i="11"/>
  <c r="BA117" i="11"/>
  <c r="AR117" i="11"/>
  <c r="AQ117" i="11"/>
  <c r="AP117" i="11"/>
  <c r="AM117" i="11"/>
  <c r="AL117" i="11"/>
  <c r="AI117" i="11"/>
  <c r="AH117" i="11"/>
  <c r="AG117" i="11"/>
  <c r="AF117" i="11"/>
  <c r="W117" i="11"/>
  <c r="V117" i="11"/>
  <c r="U117" i="11"/>
  <c r="T117" i="11"/>
  <c r="S117" i="11"/>
  <c r="R117" i="11"/>
  <c r="BA112" i="11"/>
  <c r="AR112" i="11"/>
  <c r="AQ112" i="11"/>
  <c r="AP112" i="11"/>
  <c r="AM112" i="11"/>
  <c r="AL112" i="11"/>
  <c r="AI112" i="11"/>
  <c r="AH112" i="11"/>
  <c r="AG112" i="11"/>
  <c r="AF112" i="11"/>
  <c r="W112" i="11"/>
  <c r="V112" i="11"/>
  <c r="U112" i="11"/>
  <c r="T112" i="11"/>
  <c r="S112" i="11"/>
  <c r="R112" i="11"/>
  <c r="BA107" i="11"/>
  <c r="AR107" i="11"/>
  <c r="AQ107" i="11"/>
  <c r="AP107" i="11"/>
  <c r="AM107" i="11"/>
  <c r="AL107" i="11"/>
  <c r="AI107" i="11"/>
  <c r="AH107" i="11"/>
  <c r="AG107" i="11"/>
  <c r="AF107" i="11"/>
  <c r="W107" i="11"/>
  <c r="V107" i="11"/>
  <c r="U107" i="11"/>
  <c r="T107" i="11"/>
  <c r="S107" i="11"/>
  <c r="R107" i="11"/>
  <c r="BA102" i="11"/>
  <c r="AR102" i="11"/>
  <c r="AQ102" i="11"/>
  <c r="AP102" i="11"/>
  <c r="AM102" i="11"/>
  <c r="AL102" i="11"/>
  <c r="AI102" i="11"/>
  <c r="AH102" i="11"/>
  <c r="AG102" i="11"/>
  <c r="AF102" i="11"/>
  <c r="W102" i="11"/>
  <c r="V102" i="11"/>
  <c r="U102" i="11"/>
  <c r="T102" i="11"/>
  <c r="S102" i="11"/>
  <c r="R102" i="11"/>
  <c r="BA93" i="11"/>
  <c r="AR93" i="11"/>
  <c r="AQ93" i="11"/>
  <c r="AP93" i="11"/>
  <c r="AM93" i="11"/>
  <c r="AL93" i="11"/>
  <c r="AI93" i="11"/>
  <c r="AH93" i="11"/>
  <c r="AG93" i="11"/>
  <c r="AF93" i="11"/>
  <c r="W93" i="11"/>
  <c r="V93" i="11"/>
  <c r="U93" i="11"/>
  <c r="T93" i="11"/>
  <c r="S93" i="11"/>
  <c r="R93" i="11"/>
  <c r="BA88" i="11"/>
  <c r="AR88" i="11"/>
  <c r="AQ88" i="11"/>
  <c r="AP88" i="11"/>
  <c r="AM88" i="11"/>
  <c r="AL88" i="11"/>
  <c r="AI88" i="11"/>
  <c r="AH88" i="11"/>
  <c r="AG88" i="11"/>
  <c r="AF88" i="11"/>
  <c r="W88" i="11"/>
  <c r="V88" i="11"/>
  <c r="U88" i="11"/>
  <c r="T88" i="11"/>
  <c r="S88" i="11"/>
  <c r="R88" i="11"/>
  <c r="BA83" i="11"/>
  <c r="AR83" i="11"/>
  <c r="AQ83" i="11"/>
  <c r="AP83" i="11"/>
  <c r="AM83" i="11"/>
  <c r="AL83" i="11"/>
  <c r="AI83" i="11"/>
  <c r="AH83" i="11"/>
  <c r="AG83" i="11"/>
  <c r="AF83" i="11"/>
  <c r="W83" i="11"/>
  <c r="V83" i="11"/>
  <c r="U83" i="11"/>
  <c r="T83" i="11"/>
  <c r="S83" i="11"/>
  <c r="R83" i="11"/>
  <c r="BA79" i="11"/>
  <c r="AR79" i="11"/>
  <c r="AQ79" i="11"/>
  <c r="AP79" i="11"/>
  <c r="AM79" i="11"/>
  <c r="AL79" i="11"/>
  <c r="AI79" i="11"/>
  <c r="AH79" i="11"/>
  <c r="AG79" i="11"/>
  <c r="AF79" i="11"/>
  <c r="W79" i="11"/>
  <c r="V79" i="11"/>
  <c r="U79" i="11"/>
  <c r="T79" i="11"/>
  <c r="S79" i="11"/>
  <c r="R79" i="11"/>
  <c r="BA74" i="11"/>
  <c r="AR74" i="11"/>
  <c r="AQ74" i="11"/>
  <c r="AP74" i="11"/>
  <c r="AM74" i="11"/>
  <c r="AL74" i="11"/>
  <c r="AI74" i="11"/>
  <c r="AH74" i="11"/>
  <c r="AG74" i="11"/>
  <c r="AF74" i="11"/>
  <c r="W74" i="11"/>
  <c r="V74" i="11"/>
  <c r="U74" i="11"/>
  <c r="T74" i="11"/>
  <c r="S74" i="11"/>
  <c r="R74" i="11"/>
  <c r="BA69" i="11"/>
  <c r="AR69" i="11"/>
  <c r="AQ69" i="11"/>
  <c r="AP69" i="11"/>
  <c r="AM69" i="11"/>
  <c r="AL69" i="11"/>
  <c r="AI69" i="11"/>
  <c r="AH69" i="11"/>
  <c r="AG69" i="11"/>
  <c r="AF69" i="11"/>
  <c r="W69" i="11"/>
  <c r="V69" i="11"/>
  <c r="U69" i="11"/>
  <c r="T69" i="11"/>
  <c r="S69" i="11"/>
  <c r="R69" i="11"/>
  <c r="BA66" i="11"/>
  <c r="AR66" i="11"/>
  <c r="AQ66" i="11"/>
  <c r="AP66" i="11"/>
  <c r="AM66" i="11"/>
  <c r="AL66" i="11"/>
  <c r="AI66" i="11"/>
  <c r="AH66" i="11"/>
  <c r="AG66" i="11"/>
  <c r="AF66" i="11"/>
  <c r="W66" i="11"/>
  <c r="V66" i="11"/>
  <c r="U66" i="11"/>
  <c r="T66" i="11"/>
  <c r="S66" i="11"/>
  <c r="R66" i="11"/>
  <c r="BA62" i="11"/>
  <c r="AR62" i="11"/>
  <c r="AQ62" i="11"/>
  <c r="AP62" i="11"/>
  <c r="AM62" i="11"/>
  <c r="AL62" i="11"/>
  <c r="AI62" i="11"/>
  <c r="AH62" i="11"/>
  <c r="AG62" i="11"/>
  <c r="AF62" i="11"/>
  <c r="W62" i="11"/>
  <c r="V62" i="11"/>
  <c r="U62" i="11"/>
  <c r="T62" i="11"/>
  <c r="S62" i="11"/>
  <c r="R62" i="11"/>
  <c r="BA59" i="11"/>
  <c r="AR59" i="11"/>
  <c r="AQ59" i="11"/>
  <c r="AP59" i="11"/>
  <c r="AM59" i="11"/>
  <c r="AL59" i="11"/>
  <c r="AI59" i="11"/>
  <c r="AH59" i="11"/>
  <c r="AG59" i="11"/>
  <c r="AF59" i="11"/>
  <c r="W59" i="11"/>
  <c r="V59" i="11"/>
  <c r="U59" i="11"/>
  <c r="T59" i="11"/>
  <c r="S59" i="11"/>
  <c r="R59" i="11"/>
  <c r="BA54" i="11"/>
  <c r="AR54" i="11"/>
  <c r="AQ54" i="11"/>
  <c r="AP54" i="11"/>
  <c r="AM54" i="11"/>
  <c r="AL54" i="11"/>
  <c r="AI54" i="11"/>
  <c r="AH54" i="11"/>
  <c r="AG54" i="11"/>
  <c r="AF54" i="11"/>
  <c r="W54" i="11"/>
  <c r="V54" i="11"/>
  <c r="U54" i="11"/>
  <c r="T54" i="11"/>
  <c r="S54" i="11"/>
  <c r="R54" i="11"/>
  <c r="BA51" i="11"/>
  <c r="AR51" i="11"/>
  <c r="AQ51" i="11"/>
  <c r="AP51" i="11"/>
  <c r="AM51" i="11"/>
  <c r="AL51" i="11"/>
  <c r="AI51" i="11"/>
  <c r="AH51" i="11"/>
  <c r="AG51" i="11"/>
  <c r="AF51" i="11"/>
  <c r="W51" i="11"/>
  <c r="V51" i="11"/>
  <c r="U51" i="11"/>
  <c r="T51" i="11"/>
  <c r="S51" i="11"/>
  <c r="R51" i="11"/>
  <c r="BA47" i="11"/>
  <c r="AR47" i="11"/>
  <c r="AQ47" i="11"/>
  <c r="AP47" i="11"/>
  <c r="AM47" i="11"/>
  <c r="AL47" i="11"/>
  <c r="AI47" i="11"/>
  <c r="AH47" i="11"/>
  <c r="AG47" i="11"/>
  <c r="AF47" i="11"/>
  <c r="W47" i="11"/>
  <c r="V47" i="11"/>
  <c r="U47" i="11"/>
  <c r="T47" i="11"/>
  <c r="S47" i="11"/>
  <c r="R47" i="11"/>
  <c r="BA44" i="11"/>
  <c r="AR44" i="11"/>
  <c r="AQ44" i="11"/>
  <c r="AP44" i="11"/>
  <c r="AM44" i="11"/>
  <c r="AL44" i="11"/>
  <c r="AI44" i="11"/>
  <c r="AH44" i="11"/>
  <c r="AG44" i="11"/>
  <c r="AF44" i="11"/>
  <c r="W44" i="11"/>
  <c r="V44" i="11"/>
  <c r="U44" i="11"/>
  <c r="T44" i="11"/>
  <c r="S44" i="11"/>
  <c r="R44" i="11"/>
  <c r="BA41" i="11"/>
  <c r="AR41" i="11"/>
  <c r="AQ41" i="11"/>
  <c r="AP41" i="11"/>
  <c r="AM41" i="11"/>
  <c r="AL41" i="11"/>
  <c r="AI41" i="11"/>
  <c r="AH41" i="11"/>
  <c r="AG41" i="11"/>
  <c r="AF41" i="11"/>
  <c r="W41" i="11"/>
  <c r="V41" i="11"/>
  <c r="U41" i="11"/>
  <c r="T41" i="11"/>
  <c r="S41" i="11"/>
  <c r="R41" i="11"/>
  <c r="BA37" i="11"/>
  <c r="AR37" i="11"/>
  <c r="AQ37" i="11"/>
  <c r="AP37" i="11"/>
  <c r="AM37" i="11"/>
  <c r="AL37" i="11"/>
  <c r="AI37" i="11"/>
  <c r="AH37" i="11"/>
  <c r="AG37" i="11"/>
  <c r="AF37" i="11"/>
  <c r="W37" i="11"/>
  <c r="V37" i="11"/>
  <c r="U37" i="11"/>
  <c r="T37" i="11"/>
  <c r="S37" i="11"/>
  <c r="R37" i="11"/>
  <c r="BA34" i="11"/>
  <c r="AR34" i="11"/>
  <c r="AQ34" i="11"/>
  <c r="AP34" i="11"/>
  <c r="AM34" i="11"/>
  <c r="AL34" i="11"/>
  <c r="AI34" i="11"/>
  <c r="AH34" i="11"/>
  <c r="AG34" i="11"/>
  <c r="AF34" i="11"/>
  <c r="W34" i="11"/>
  <c r="V34" i="11"/>
  <c r="U34" i="11"/>
  <c r="T34" i="11"/>
  <c r="S34" i="11"/>
  <c r="R34" i="11"/>
  <c r="BA30" i="11"/>
  <c r="AR30" i="11"/>
  <c r="AQ30" i="11"/>
  <c r="AP30" i="11"/>
  <c r="AM30" i="11"/>
  <c r="AL30" i="11"/>
  <c r="AI30" i="11"/>
  <c r="AH30" i="11"/>
  <c r="AG30" i="11"/>
  <c r="AF30" i="11"/>
  <c r="W30" i="11"/>
  <c r="V30" i="11"/>
  <c r="U30" i="11"/>
  <c r="T30" i="11"/>
  <c r="S30" i="11"/>
  <c r="R30" i="11"/>
  <c r="BA26" i="11"/>
  <c r="AR26" i="11"/>
  <c r="AQ26" i="11"/>
  <c r="AP26" i="11"/>
  <c r="AM26" i="11"/>
  <c r="AL26" i="11"/>
  <c r="AI26" i="11"/>
  <c r="AH26" i="11"/>
  <c r="AG26" i="11"/>
  <c r="AF26" i="11"/>
  <c r="W26" i="11"/>
  <c r="V26" i="11"/>
  <c r="U26" i="11"/>
  <c r="T26" i="11"/>
  <c r="S26" i="11"/>
  <c r="R26" i="11"/>
  <c r="BA23" i="11"/>
  <c r="AR23" i="11"/>
  <c r="AQ23" i="11"/>
  <c r="AP23" i="11"/>
  <c r="AM23" i="11"/>
  <c r="AL23" i="11"/>
  <c r="AI23" i="11"/>
  <c r="AH23" i="11"/>
  <c r="AG23" i="11"/>
  <c r="AF23" i="11"/>
  <c r="W23" i="11"/>
  <c r="V23" i="11"/>
  <c r="U23" i="11"/>
  <c r="T23" i="11"/>
  <c r="S23" i="11"/>
  <c r="R23" i="11"/>
  <c r="BA20" i="11"/>
  <c r="AR20" i="11"/>
  <c r="AQ20" i="11"/>
  <c r="AP20" i="11"/>
  <c r="AM20" i="11"/>
  <c r="AL20" i="11"/>
  <c r="AI20" i="11"/>
  <c r="AH20" i="11"/>
  <c r="AG20" i="11"/>
  <c r="AF20" i="11"/>
  <c r="W20" i="11"/>
  <c r="V20" i="11"/>
  <c r="U20" i="11"/>
  <c r="T20" i="11"/>
  <c r="S20" i="11"/>
  <c r="R20" i="11"/>
  <c r="BA17" i="11"/>
  <c r="AR17" i="11"/>
  <c r="AQ17" i="11"/>
  <c r="AP17" i="11"/>
  <c r="AM17" i="11"/>
  <c r="AL17" i="11"/>
  <c r="AI17" i="11"/>
  <c r="AH17" i="11"/>
  <c r="AG17" i="11"/>
  <c r="AF17" i="11"/>
  <c r="W17" i="11"/>
  <c r="V17" i="11"/>
  <c r="U17" i="11"/>
  <c r="T17" i="11"/>
  <c r="S17" i="11"/>
  <c r="R17" i="11"/>
  <c r="BA14" i="11"/>
  <c r="AR14" i="11"/>
  <c r="AQ14" i="11"/>
  <c r="AP14" i="11"/>
  <c r="AM14" i="11"/>
  <c r="AL14" i="11"/>
  <c r="AI14" i="11"/>
  <c r="AH14" i="11"/>
  <c r="AG14" i="11"/>
  <c r="AF14" i="11"/>
  <c r="W14" i="11"/>
  <c r="V14" i="11"/>
  <c r="U14" i="11"/>
  <c r="T14" i="11"/>
  <c r="S14" i="11"/>
  <c r="R14" i="11"/>
  <c r="BA10" i="11"/>
  <c r="AR10" i="11"/>
  <c r="AQ10" i="11"/>
  <c r="AP10" i="11"/>
  <c r="AM10" i="11"/>
  <c r="AL10" i="11"/>
  <c r="AI10" i="11"/>
  <c r="AH10" i="11"/>
  <c r="AG10" i="11"/>
  <c r="AF10" i="11"/>
  <c r="W10" i="11"/>
  <c r="V10" i="11"/>
  <c r="U10" i="11"/>
  <c r="T10" i="11"/>
  <c r="S10" i="11"/>
  <c r="R10" i="11"/>
  <c r="U277" i="10"/>
  <c r="T277" i="10"/>
  <c r="U276" i="10"/>
  <c r="T276" i="10"/>
  <c r="U275" i="10"/>
  <c r="T275" i="10"/>
  <c r="U273" i="10"/>
  <c r="T273" i="10"/>
  <c r="U272" i="10"/>
  <c r="T272" i="10"/>
  <c r="U271" i="10"/>
  <c r="T271" i="10"/>
  <c r="U269" i="10"/>
  <c r="T269" i="10"/>
  <c r="U268" i="10"/>
  <c r="T268" i="10"/>
  <c r="U266" i="10"/>
  <c r="T266" i="10"/>
  <c r="U265" i="10"/>
  <c r="T265" i="10"/>
  <c r="U263" i="10"/>
  <c r="T263" i="10"/>
  <c r="U262" i="10"/>
  <c r="T262" i="10"/>
  <c r="U260" i="10"/>
  <c r="T260" i="10"/>
  <c r="U259" i="10"/>
  <c r="T259" i="10"/>
  <c r="Z259" i="10" s="1"/>
  <c r="U258" i="10"/>
  <c r="T258" i="10"/>
  <c r="Z258" i="10" s="1"/>
  <c r="U256" i="10"/>
  <c r="T256" i="10"/>
  <c r="Z256" i="10" s="1"/>
  <c r="U255" i="10"/>
  <c r="T255" i="10"/>
  <c r="Z255" i="10" s="1"/>
  <c r="U253" i="10"/>
  <c r="T253" i="10"/>
  <c r="U252" i="10"/>
  <c r="T252" i="10"/>
  <c r="Z252" i="10" s="1"/>
  <c r="U251" i="10"/>
  <c r="T251" i="10"/>
  <c r="Z251" i="10" s="1"/>
  <c r="U249" i="10"/>
  <c r="T249" i="10"/>
  <c r="U248" i="10"/>
  <c r="T248" i="10"/>
  <c r="Z248" i="10" s="1"/>
  <c r="U247" i="10"/>
  <c r="T247" i="10"/>
  <c r="Z247" i="10" s="1"/>
  <c r="U245" i="10"/>
  <c r="T245" i="10"/>
  <c r="U244" i="10"/>
  <c r="T244" i="10"/>
  <c r="Z244" i="10" s="1"/>
  <c r="U243" i="10"/>
  <c r="T243" i="10"/>
  <c r="Z243" i="10" s="1"/>
  <c r="U241" i="10"/>
  <c r="T241" i="10"/>
  <c r="U240" i="10"/>
  <c r="T240" i="10"/>
  <c r="Z240" i="10" s="1"/>
  <c r="U239" i="10"/>
  <c r="T239" i="10"/>
  <c r="Z239" i="10" s="1"/>
  <c r="U237" i="10"/>
  <c r="T237" i="10"/>
  <c r="U236" i="10"/>
  <c r="T236" i="10"/>
  <c r="Z236" i="10" s="1"/>
  <c r="U235" i="10"/>
  <c r="T235" i="10"/>
  <c r="Z235" i="10" s="1"/>
  <c r="U233" i="10"/>
  <c r="T233" i="10"/>
  <c r="U232" i="10"/>
  <c r="T232" i="10"/>
  <c r="U231" i="10"/>
  <c r="T231" i="10"/>
  <c r="U230" i="10"/>
  <c r="T230" i="10"/>
  <c r="U229" i="10"/>
  <c r="T229" i="10"/>
  <c r="U228" i="10"/>
  <c r="T228" i="10"/>
  <c r="U226" i="10"/>
  <c r="T226" i="10"/>
  <c r="U225" i="10"/>
  <c r="T225" i="10"/>
  <c r="U224" i="10"/>
  <c r="T224" i="10"/>
  <c r="U223" i="10"/>
  <c r="T223" i="10"/>
  <c r="U222" i="10"/>
  <c r="T222" i="10"/>
  <c r="U221" i="10"/>
  <c r="T221" i="10"/>
  <c r="U220" i="10"/>
  <c r="T220" i="10"/>
  <c r="U218" i="10"/>
  <c r="T218" i="10"/>
  <c r="U217" i="10"/>
  <c r="T217" i="10"/>
  <c r="U216" i="10"/>
  <c r="T216" i="10"/>
  <c r="U215" i="10"/>
  <c r="T215" i="10"/>
  <c r="U214" i="10"/>
  <c r="T214" i="10"/>
  <c r="U213" i="10"/>
  <c r="T213" i="10"/>
  <c r="U211" i="10"/>
  <c r="T211" i="10"/>
  <c r="U210" i="10"/>
  <c r="T210" i="10"/>
  <c r="U209" i="10"/>
  <c r="T209" i="10"/>
  <c r="U208" i="10"/>
  <c r="T208" i="10"/>
  <c r="U207" i="10"/>
  <c r="T207" i="10"/>
  <c r="U206" i="10"/>
  <c r="T206" i="10"/>
  <c r="U204" i="10"/>
  <c r="T204" i="10"/>
  <c r="U203" i="10"/>
  <c r="T203" i="10"/>
  <c r="U202" i="10"/>
  <c r="T202" i="10"/>
  <c r="U201" i="10"/>
  <c r="T201" i="10"/>
  <c r="U199" i="10"/>
  <c r="T199" i="10"/>
  <c r="U198" i="10"/>
  <c r="T198" i="10"/>
  <c r="U197" i="10"/>
  <c r="T197" i="10"/>
  <c r="U195" i="10"/>
  <c r="T195" i="10"/>
  <c r="U194" i="10"/>
  <c r="T194" i="10"/>
  <c r="U193" i="10"/>
  <c r="T193" i="10"/>
  <c r="U192" i="10"/>
  <c r="T192" i="10"/>
  <c r="U191" i="10"/>
  <c r="T191" i="10"/>
  <c r="U190" i="10"/>
  <c r="T190" i="10"/>
  <c r="U189" i="10"/>
  <c r="T189" i="10"/>
  <c r="U188" i="10"/>
  <c r="T188" i="10"/>
  <c r="U186" i="10"/>
  <c r="T186" i="10"/>
  <c r="U185" i="10"/>
  <c r="T185" i="10"/>
  <c r="U184" i="10"/>
  <c r="T184" i="10"/>
  <c r="U183" i="10"/>
  <c r="T183" i="10"/>
  <c r="U182" i="10"/>
  <c r="T182" i="10"/>
  <c r="U181" i="10"/>
  <c r="T181" i="10"/>
  <c r="U180" i="10"/>
  <c r="T180" i="10"/>
  <c r="U179" i="10"/>
  <c r="T179" i="10"/>
  <c r="U178" i="10"/>
  <c r="T178" i="10"/>
  <c r="U177" i="10"/>
  <c r="T177" i="10"/>
  <c r="U175" i="10"/>
  <c r="T175" i="10"/>
  <c r="U174" i="10"/>
  <c r="T174" i="10"/>
  <c r="U173" i="10"/>
  <c r="T173" i="10"/>
  <c r="U172" i="10"/>
  <c r="T172" i="10"/>
  <c r="U171" i="10"/>
  <c r="T171" i="10"/>
  <c r="U170" i="10"/>
  <c r="T170" i="10"/>
  <c r="U169" i="10"/>
  <c r="T169" i="10"/>
  <c r="U168" i="10"/>
  <c r="T168" i="10"/>
  <c r="U167" i="10"/>
  <c r="T167" i="10"/>
  <c r="U166" i="10"/>
  <c r="T166" i="10"/>
  <c r="U164" i="10"/>
  <c r="T164" i="10"/>
  <c r="U163" i="10"/>
  <c r="T163" i="10"/>
  <c r="U162" i="10"/>
  <c r="T162" i="10"/>
  <c r="U161" i="10"/>
  <c r="T161" i="10"/>
  <c r="U160" i="10"/>
  <c r="T160" i="10"/>
  <c r="U158" i="10"/>
  <c r="T158" i="10"/>
  <c r="U157" i="10"/>
  <c r="T157" i="10"/>
  <c r="U156" i="10"/>
  <c r="T156" i="10"/>
  <c r="U155" i="10"/>
  <c r="T155" i="10"/>
  <c r="U154" i="10"/>
  <c r="T154" i="10"/>
  <c r="U153" i="10"/>
  <c r="T153" i="10"/>
  <c r="U151" i="10"/>
  <c r="T151" i="10"/>
  <c r="U150" i="10"/>
  <c r="T150" i="10"/>
  <c r="U149" i="10"/>
  <c r="T149" i="10"/>
  <c r="U148" i="10"/>
  <c r="T148" i="10"/>
  <c r="T147" i="10"/>
  <c r="U145" i="10"/>
  <c r="T145" i="10"/>
  <c r="U144" i="10"/>
  <c r="T144" i="10"/>
  <c r="U143" i="10"/>
  <c r="T143" i="10"/>
  <c r="U142" i="10"/>
  <c r="T142" i="10"/>
  <c r="U141" i="10"/>
  <c r="T141" i="10"/>
  <c r="U139" i="10"/>
  <c r="T139" i="10"/>
  <c r="U138" i="10"/>
  <c r="T138" i="10"/>
  <c r="U136" i="10"/>
  <c r="T136" i="10"/>
  <c r="U135" i="10"/>
  <c r="T135" i="10"/>
  <c r="U134" i="10"/>
  <c r="T134" i="10"/>
  <c r="U132" i="10"/>
  <c r="T132" i="10"/>
  <c r="U131" i="10"/>
  <c r="T131" i="10"/>
  <c r="U129" i="10"/>
  <c r="T129" i="10"/>
  <c r="U128" i="10"/>
  <c r="T128" i="10"/>
  <c r="U126" i="10"/>
  <c r="T126" i="10"/>
  <c r="U125" i="10"/>
  <c r="T125" i="10"/>
  <c r="U124" i="10"/>
  <c r="T124" i="10"/>
  <c r="U123" i="10"/>
  <c r="T123" i="10"/>
  <c r="U121" i="10"/>
  <c r="T121" i="10"/>
  <c r="U120" i="10"/>
  <c r="T120" i="10"/>
  <c r="U119" i="10"/>
  <c r="T119" i="10"/>
  <c r="U118" i="10"/>
  <c r="T118" i="10"/>
  <c r="U116" i="10"/>
  <c r="T116" i="10"/>
  <c r="U115" i="10"/>
  <c r="T115" i="10"/>
  <c r="U114" i="10"/>
  <c r="T114" i="10"/>
  <c r="U113" i="10"/>
  <c r="T113" i="10"/>
  <c r="U111" i="10"/>
  <c r="T111" i="10"/>
  <c r="U110" i="10"/>
  <c r="T110" i="10"/>
  <c r="U109" i="10"/>
  <c r="T109" i="10"/>
  <c r="U108" i="10"/>
  <c r="T108" i="10"/>
  <c r="U106" i="10"/>
  <c r="T106" i="10"/>
  <c r="U105" i="10"/>
  <c r="T105" i="10"/>
  <c r="U104" i="10"/>
  <c r="T104" i="10"/>
  <c r="U103" i="10"/>
  <c r="T103" i="10"/>
  <c r="U101" i="10"/>
  <c r="T101" i="10"/>
  <c r="U100" i="10"/>
  <c r="T100" i="10"/>
  <c r="U99" i="10"/>
  <c r="T99" i="10"/>
  <c r="U98" i="10"/>
  <c r="T98" i="10"/>
  <c r="U97" i="10"/>
  <c r="T97" i="10"/>
  <c r="U96" i="10"/>
  <c r="T96" i="10"/>
  <c r="U95" i="10"/>
  <c r="T95" i="10"/>
  <c r="U94" i="10"/>
  <c r="U92" i="10"/>
  <c r="T92" i="10"/>
  <c r="U91" i="10"/>
  <c r="T91" i="10"/>
  <c r="U90" i="10"/>
  <c r="T90" i="10"/>
  <c r="U89" i="10"/>
  <c r="T89" i="10"/>
  <c r="U87" i="10"/>
  <c r="T87" i="10"/>
  <c r="U86" i="10"/>
  <c r="T86" i="10"/>
  <c r="U85" i="10"/>
  <c r="T85" i="10"/>
  <c r="U84" i="10"/>
  <c r="T84" i="10"/>
  <c r="U82" i="10"/>
  <c r="T82" i="10"/>
  <c r="U81" i="10"/>
  <c r="T81" i="10"/>
  <c r="U80" i="10"/>
  <c r="T80" i="10"/>
  <c r="U78" i="10"/>
  <c r="T78" i="10"/>
  <c r="U77" i="10"/>
  <c r="T77" i="10"/>
  <c r="U76" i="10"/>
  <c r="T76" i="10"/>
  <c r="U75" i="10"/>
  <c r="T75" i="10"/>
  <c r="U73" i="10"/>
  <c r="T73" i="10"/>
  <c r="U72" i="10"/>
  <c r="T72" i="10"/>
  <c r="U71" i="10"/>
  <c r="T71" i="10"/>
  <c r="U70" i="10"/>
  <c r="T70" i="10"/>
  <c r="U68" i="10"/>
  <c r="T68" i="10"/>
  <c r="U67" i="10"/>
  <c r="T67" i="10"/>
  <c r="U65" i="10"/>
  <c r="T65" i="10"/>
  <c r="U64" i="10"/>
  <c r="T64" i="10"/>
  <c r="U63" i="10"/>
  <c r="T63" i="10"/>
  <c r="U61" i="10"/>
  <c r="T61" i="10"/>
  <c r="U60" i="10"/>
  <c r="T60" i="10"/>
  <c r="U58" i="10"/>
  <c r="T58" i="10"/>
  <c r="U57" i="10"/>
  <c r="T57" i="10"/>
  <c r="U56" i="10"/>
  <c r="T56" i="10"/>
  <c r="U55" i="10"/>
  <c r="T55" i="10"/>
  <c r="U53" i="10"/>
  <c r="T53" i="10"/>
  <c r="U52" i="10"/>
  <c r="T52" i="10"/>
  <c r="U50" i="10"/>
  <c r="T50" i="10"/>
  <c r="U49" i="10"/>
  <c r="T49" i="10"/>
  <c r="U48" i="10"/>
  <c r="T48" i="10"/>
  <c r="U46" i="10"/>
  <c r="T46" i="10"/>
  <c r="U45" i="10"/>
  <c r="T45" i="10"/>
  <c r="U43" i="10"/>
  <c r="T43" i="10"/>
  <c r="U42" i="10"/>
  <c r="T42" i="10"/>
  <c r="U40" i="10"/>
  <c r="T40" i="10"/>
  <c r="U39" i="10"/>
  <c r="T39" i="10"/>
  <c r="U38" i="10"/>
  <c r="T38" i="10"/>
  <c r="U36" i="10"/>
  <c r="T36" i="10"/>
  <c r="U35" i="10"/>
  <c r="T35" i="10"/>
  <c r="U33" i="10"/>
  <c r="T33" i="10"/>
  <c r="U32" i="10"/>
  <c r="T32" i="10"/>
  <c r="U31" i="10"/>
  <c r="T31" i="10"/>
  <c r="U29" i="10"/>
  <c r="T29" i="10"/>
  <c r="U28" i="10"/>
  <c r="T28" i="10"/>
  <c r="U27" i="10"/>
  <c r="T27" i="10"/>
  <c r="U25" i="10"/>
  <c r="T25" i="10"/>
  <c r="U24" i="10"/>
  <c r="T24" i="10"/>
  <c r="U22" i="10"/>
  <c r="T22" i="10"/>
  <c r="U21" i="10"/>
  <c r="T21" i="10"/>
  <c r="U19" i="10"/>
  <c r="T19" i="10"/>
  <c r="U18" i="10"/>
  <c r="T18" i="10"/>
  <c r="U16" i="10"/>
  <c r="T16" i="10"/>
  <c r="U15" i="10"/>
  <c r="T15" i="10"/>
  <c r="U13" i="10"/>
  <c r="T13" i="10"/>
  <c r="U12" i="10"/>
  <c r="T12" i="10"/>
  <c r="U11" i="10"/>
  <c r="T11" i="10"/>
  <c r="U9" i="10"/>
  <c r="T9" i="10"/>
  <c r="U8" i="10"/>
  <c r="T8" i="10"/>
  <c r="U7" i="10"/>
  <c r="T7" i="10"/>
  <c r="Y54" i="10"/>
  <c r="X59" i="10"/>
  <c r="Y59" i="10"/>
  <c r="X62" i="10"/>
  <c r="Y62" i="10"/>
  <c r="X69" i="10"/>
  <c r="Y69" i="10"/>
  <c r="X83" i="10"/>
  <c r="Y83" i="10"/>
  <c r="X278" i="10"/>
  <c r="Y278" i="10"/>
  <c r="X274" i="10"/>
  <c r="Y274" i="10"/>
  <c r="X270" i="10"/>
  <c r="Y270" i="10"/>
  <c r="X267" i="10"/>
  <c r="Y267" i="10"/>
  <c r="X264" i="10"/>
  <c r="Y264" i="10"/>
  <c r="Y254" i="10"/>
  <c r="Y41" i="10" s="1"/>
  <c r="Y196" i="10" s="1"/>
  <c r="Y10" i="10" s="1"/>
  <c r="Y26" i="10" s="1"/>
  <c r="X234" i="10"/>
  <c r="Y234" i="10"/>
  <c r="X227" i="10"/>
  <c r="Y227" i="10"/>
  <c r="X219" i="10"/>
  <c r="Y219" i="10"/>
  <c r="X212" i="10"/>
  <c r="Y212" i="10"/>
  <c r="X200" i="10"/>
  <c r="Y200" i="10"/>
  <c r="X176" i="10"/>
  <c r="Y176" i="10"/>
  <c r="X165" i="10"/>
  <c r="Y165" i="10"/>
  <c r="X152" i="10"/>
  <c r="Y152" i="10"/>
  <c r="X146" i="10"/>
  <c r="Y146" i="10"/>
  <c r="Y140" i="10"/>
  <c r="X137" i="10"/>
  <c r="Y137" i="10"/>
  <c r="X133" i="10"/>
  <c r="Y133" i="10"/>
  <c r="X130" i="10"/>
  <c r="Y130" i="10"/>
  <c r="X127" i="10"/>
  <c r="X261" i="10" s="1"/>
  <c r="X122" i="10"/>
  <c r="Y122" i="10"/>
  <c r="X117" i="10"/>
  <c r="Y117" i="10"/>
  <c r="X112" i="10"/>
  <c r="Y112" i="10"/>
  <c r="X102" i="10"/>
  <c r="Y102" i="10"/>
  <c r="Y127" i="10" s="1"/>
  <c r="Y261" i="10" s="1"/>
  <c r="X47" i="10"/>
  <c r="Y47" i="10"/>
  <c r="X44" i="10"/>
  <c r="X54" i="10" s="1"/>
  <c r="X254" i="10" s="1"/>
  <c r="X41" i="10" s="1"/>
  <c r="X196" i="10" s="1"/>
  <c r="X10" i="10" s="1"/>
  <c r="X26" i="10" s="1"/>
  <c r="Y44" i="10"/>
  <c r="X20" i="10"/>
  <c r="Y20" i="10"/>
  <c r="X17" i="10"/>
  <c r="Y17" i="10"/>
  <c r="X14" i="10"/>
  <c r="Y14" i="10"/>
  <c r="H284" i="11"/>
  <c r="AM79" i="10" l="1"/>
  <c r="Y30" i="10"/>
  <c r="Y74" i="10" s="1"/>
  <c r="Y66" i="10"/>
  <c r="Y238" i="10" s="1"/>
  <c r="Y23" i="10" s="1"/>
  <c r="Y187" i="10"/>
  <c r="X66" i="10"/>
  <c r="X238" i="10" s="1"/>
  <c r="X23" i="10" s="1"/>
  <c r="X187" i="10"/>
  <c r="X30" i="10"/>
  <c r="X74" i="10" s="1"/>
  <c r="AF30" i="10"/>
  <c r="AF74" i="10"/>
  <c r="AN66" i="10"/>
  <c r="AN238" i="10" s="1"/>
  <c r="AN23" i="10" s="1"/>
  <c r="X140" i="10"/>
  <c r="AJ79" i="10"/>
  <c r="AL187" i="10"/>
  <c r="AL79" i="10" s="1"/>
  <c r="AT242" i="10"/>
  <c r="AT107" i="10" s="1"/>
  <c r="Y159" i="10"/>
  <c r="Y205" i="10" s="1"/>
  <c r="Y246" i="10" s="1"/>
  <c r="Y34" i="10" s="1"/>
  <c r="Y37" i="10" s="1"/>
  <c r="Y257" i="10" s="1"/>
  <c r="AF127" i="10"/>
  <c r="AF261" i="10" s="1"/>
  <c r="AP79" i="10"/>
  <c r="AO187" i="10"/>
  <c r="AO79" i="10" s="1"/>
  <c r="AH187" i="10"/>
  <c r="AH79" i="10" s="1"/>
  <c r="AI187" i="10"/>
  <c r="AI79" i="10" s="1"/>
  <c r="AM250" i="10"/>
  <c r="AU88" i="10"/>
  <c r="AU93" i="10"/>
  <c r="AQ79" i="10"/>
  <c r="V16" i="10"/>
  <c r="AR16" i="10" s="1"/>
  <c r="Z16" i="10"/>
  <c r="W131" i="10"/>
  <c r="AS131" i="10" s="1"/>
  <c r="AA131" i="10"/>
  <c r="W139" i="10"/>
  <c r="AS139" i="10" s="1"/>
  <c r="AA139" i="10"/>
  <c r="V148" i="10"/>
  <c r="AR148" i="10" s="1"/>
  <c r="Z148" i="10"/>
  <c r="V155" i="10"/>
  <c r="AR155" i="10" s="1"/>
  <c r="Z155" i="10"/>
  <c r="V166" i="10"/>
  <c r="AR166" i="10" s="1"/>
  <c r="Z166" i="10"/>
  <c r="V172" i="10"/>
  <c r="AR172" i="10" s="1"/>
  <c r="Z172" i="10"/>
  <c r="V179" i="10"/>
  <c r="AR179" i="10" s="1"/>
  <c r="Z179" i="10"/>
  <c r="V189" i="10"/>
  <c r="AR189" i="10" s="1"/>
  <c r="Z189" i="10"/>
  <c r="V195" i="10"/>
  <c r="AR195" i="10" s="1"/>
  <c r="Z195" i="10"/>
  <c r="V203" i="10"/>
  <c r="AR203" i="10" s="1"/>
  <c r="Z203" i="10"/>
  <c r="V214" i="10"/>
  <c r="AR214" i="10" s="1"/>
  <c r="Z214" i="10"/>
  <c r="V221" i="10"/>
  <c r="AR221" i="10" s="1"/>
  <c r="Z221" i="10"/>
  <c r="V228" i="10"/>
  <c r="AR228" i="10" s="1"/>
  <c r="Z228" i="10"/>
  <c r="V235" i="10"/>
  <c r="AR235" i="10" s="1"/>
  <c r="BN238" i="10" s="1"/>
  <c r="V243" i="10"/>
  <c r="AR243" i="10" s="1"/>
  <c r="V251" i="10"/>
  <c r="AR251" i="10" s="1"/>
  <c r="V259" i="10"/>
  <c r="V263" i="10"/>
  <c r="Z263" i="10"/>
  <c r="V272" i="10"/>
  <c r="AR272" i="10" s="1"/>
  <c r="Z272" i="10"/>
  <c r="W8" i="10"/>
  <c r="AS8" i="10" s="1"/>
  <c r="AA8" i="10"/>
  <c r="W12" i="10"/>
  <c r="AS12" i="10" s="1"/>
  <c r="AA12" i="10"/>
  <c r="W16" i="10"/>
  <c r="AA16" i="10"/>
  <c r="W21" i="10"/>
  <c r="AS21" i="10" s="1"/>
  <c r="AA21" i="10"/>
  <c r="W25" i="10"/>
  <c r="AS25" i="10" s="1"/>
  <c r="AA25" i="10"/>
  <c r="W29" i="10"/>
  <c r="AS29" i="10" s="1"/>
  <c r="AA29" i="10"/>
  <c r="W33" i="10"/>
  <c r="AS33" i="10" s="1"/>
  <c r="AA33" i="10"/>
  <c r="W38" i="10"/>
  <c r="AS38" i="10" s="1"/>
  <c r="AA38" i="10"/>
  <c r="W42" i="10"/>
  <c r="AA42" i="10"/>
  <c r="W46" i="10"/>
  <c r="AS46" i="10" s="1"/>
  <c r="AA46" i="10"/>
  <c r="W50" i="10"/>
  <c r="AS50" i="10" s="1"/>
  <c r="AA50" i="10"/>
  <c r="W55" i="10"/>
  <c r="AS55" i="10" s="1"/>
  <c r="AA55" i="10"/>
  <c r="W58" i="10"/>
  <c r="AS58" i="10" s="1"/>
  <c r="AA58" i="10"/>
  <c r="W63" i="10"/>
  <c r="AS63" i="10" s="1"/>
  <c r="AA63" i="10"/>
  <c r="W67" i="10"/>
  <c r="AS67" i="10" s="1"/>
  <c r="AA67" i="10"/>
  <c r="W71" i="10"/>
  <c r="AS71" i="10" s="1"/>
  <c r="AA71" i="10"/>
  <c r="W75" i="10"/>
  <c r="AS75" i="10" s="1"/>
  <c r="AA75" i="10"/>
  <c r="W78" i="10"/>
  <c r="AS78" i="10" s="1"/>
  <c r="AA78" i="10"/>
  <c r="W82" i="10"/>
  <c r="AS82" i="10" s="1"/>
  <c r="AA82" i="10"/>
  <c r="W86" i="10"/>
  <c r="AS86" i="10" s="1"/>
  <c r="AA86" i="10"/>
  <c r="W90" i="10"/>
  <c r="AA90" i="10"/>
  <c r="V95" i="10"/>
  <c r="AR95" i="10" s="1"/>
  <c r="Z95" i="10"/>
  <c r="V98" i="10"/>
  <c r="AR98" i="10" s="1"/>
  <c r="Z98" i="10"/>
  <c r="V101" i="10"/>
  <c r="AR101" i="10" s="1"/>
  <c r="Z101" i="10"/>
  <c r="V105" i="10"/>
  <c r="AR105" i="10" s="1"/>
  <c r="Z105" i="10"/>
  <c r="V109" i="10"/>
  <c r="AR109" i="10" s="1"/>
  <c r="Z109" i="10"/>
  <c r="V113" i="10"/>
  <c r="AR113" i="10" s="1"/>
  <c r="BN117" i="10" s="1"/>
  <c r="Z113" i="10"/>
  <c r="V116" i="10"/>
  <c r="AR116" i="10" s="1"/>
  <c r="Z116" i="10"/>
  <c r="V120" i="10"/>
  <c r="AR120" i="10" s="1"/>
  <c r="Z120" i="10"/>
  <c r="V124" i="10"/>
  <c r="AR124" i="10" s="1"/>
  <c r="Z124" i="10"/>
  <c r="V128" i="10"/>
  <c r="AR128" i="10" s="1"/>
  <c r="Z128" i="10"/>
  <c r="V132" i="10"/>
  <c r="Z132" i="10"/>
  <c r="V136" i="10"/>
  <c r="AR136" i="10" s="1"/>
  <c r="Z136" i="10"/>
  <c r="V141" i="10"/>
  <c r="AR141" i="10" s="1"/>
  <c r="Z141" i="10"/>
  <c r="V144" i="10"/>
  <c r="AR144" i="10" s="1"/>
  <c r="Z144" i="10"/>
  <c r="W148" i="10"/>
  <c r="AS148" i="10" s="1"/>
  <c r="AA148" i="10"/>
  <c r="W151" i="10"/>
  <c r="AS151" i="10" s="1"/>
  <c r="AA151" i="10"/>
  <c r="W155" i="10"/>
  <c r="AS155" i="10" s="1"/>
  <c r="AA155" i="10"/>
  <c r="W158" i="10"/>
  <c r="AS158" i="10" s="1"/>
  <c r="AA158" i="10"/>
  <c r="W162" i="10"/>
  <c r="AS162" i="10" s="1"/>
  <c r="AA162" i="10"/>
  <c r="W166" i="10"/>
  <c r="AS166" i="10" s="1"/>
  <c r="AA166" i="10"/>
  <c r="W169" i="10"/>
  <c r="AS169" i="10" s="1"/>
  <c r="AA169" i="10"/>
  <c r="W172" i="10"/>
  <c r="AS172" i="10" s="1"/>
  <c r="AA172" i="10"/>
  <c r="W175" i="10"/>
  <c r="AS175" i="10" s="1"/>
  <c r="AA175" i="10"/>
  <c r="W179" i="10"/>
  <c r="AS179" i="10" s="1"/>
  <c r="AA179" i="10"/>
  <c r="W182" i="10"/>
  <c r="AS182" i="10" s="1"/>
  <c r="AA182" i="10"/>
  <c r="W185" i="10"/>
  <c r="AS185" i="10" s="1"/>
  <c r="AA185" i="10"/>
  <c r="W189" i="10"/>
  <c r="AS189" i="10" s="1"/>
  <c r="AA189" i="10"/>
  <c r="W192" i="10"/>
  <c r="AS192" i="10" s="1"/>
  <c r="AA192" i="10"/>
  <c r="W195" i="10"/>
  <c r="AS195" i="10" s="1"/>
  <c r="AA195" i="10"/>
  <c r="W199" i="10"/>
  <c r="AS199" i="10" s="1"/>
  <c r="AA199" i="10"/>
  <c r="W203" i="10"/>
  <c r="AS203" i="10" s="1"/>
  <c r="AA203" i="10"/>
  <c r="W207" i="10"/>
  <c r="AS207" i="10" s="1"/>
  <c r="AA207" i="10"/>
  <c r="W210" i="10"/>
  <c r="AS210" i="10" s="1"/>
  <c r="AA210" i="10"/>
  <c r="W214" i="10"/>
  <c r="AS214" i="10" s="1"/>
  <c r="AA214" i="10"/>
  <c r="W217" i="10"/>
  <c r="AS217" i="10" s="1"/>
  <c r="AA217" i="10"/>
  <c r="W221" i="10"/>
  <c r="AS221" i="10" s="1"/>
  <c r="AA221" i="10"/>
  <c r="W224" i="10"/>
  <c r="AS224" i="10" s="1"/>
  <c r="AA224" i="10"/>
  <c r="W228" i="10"/>
  <c r="AS228" i="10" s="1"/>
  <c r="AA228" i="10"/>
  <c r="W231" i="10"/>
  <c r="AS231" i="10" s="1"/>
  <c r="AA231" i="10"/>
  <c r="W235" i="10"/>
  <c r="AS235" i="10" s="1"/>
  <c r="AA235" i="10"/>
  <c r="W239" i="10"/>
  <c r="AA239" i="10"/>
  <c r="W243" i="10"/>
  <c r="AS243" i="10" s="1"/>
  <c r="AA243" i="10"/>
  <c r="W247" i="10"/>
  <c r="AS247" i="10" s="1"/>
  <c r="AA247" i="10"/>
  <c r="W251" i="10"/>
  <c r="AS251" i="10" s="1"/>
  <c r="AA251" i="10"/>
  <c r="W255" i="10"/>
  <c r="AS255" i="10" s="1"/>
  <c r="AA255" i="10"/>
  <c r="W259" i="10"/>
  <c r="AS259" i="10" s="1"/>
  <c r="AA259" i="10"/>
  <c r="W263" i="10"/>
  <c r="AS263" i="10" s="1"/>
  <c r="AA263" i="10"/>
  <c r="W268" i="10"/>
  <c r="AS268" i="10" s="1"/>
  <c r="AA268" i="10"/>
  <c r="W272" i="10"/>
  <c r="AS272" i="10" s="1"/>
  <c r="AA272" i="10"/>
  <c r="W276" i="10"/>
  <c r="AS276" i="10" s="1"/>
  <c r="AA276" i="10"/>
  <c r="V8" i="10"/>
  <c r="Z8" i="10"/>
  <c r="V12" i="10"/>
  <c r="AR12" i="10" s="1"/>
  <c r="Z12" i="10"/>
  <c r="V21" i="10"/>
  <c r="Z21" i="10"/>
  <c r="V25" i="10"/>
  <c r="AR25" i="10" s="1"/>
  <c r="BN26" i="10" s="1"/>
  <c r="Z25" i="10"/>
  <c r="V29" i="10"/>
  <c r="AR29" i="10" s="1"/>
  <c r="Z29" i="10"/>
  <c r="V33" i="10"/>
  <c r="AR33" i="10" s="1"/>
  <c r="Z33" i="10"/>
  <c r="V38" i="10"/>
  <c r="AR38" i="10" s="1"/>
  <c r="Z38" i="10"/>
  <c r="V42" i="10"/>
  <c r="AR42" i="10" s="1"/>
  <c r="Z42" i="10"/>
  <c r="V46" i="10"/>
  <c r="AR46" i="10" s="1"/>
  <c r="Z46" i="10"/>
  <c r="V50" i="10"/>
  <c r="AR50" i="10" s="1"/>
  <c r="Z50" i="10"/>
  <c r="V55" i="10"/>
  <c r="AR55" i="10" s="1"/>
  <c r="Z55" i="10"/>
  <c r="V58" i="10"/>
  <c r="AR58" i="10" s="1"/>
  <c r="Z58" i="10"/>
  <c r="V63" i="10"/>
  <c r="AR63" i="10" s="1"/>
  <c r="Z63" i="10"/>
  <c r="V67" i="10"/>
  <c r="AR67" i="10" s="1"/>
  <c r="Z67" i="10"/>
  <c r="V71" i="10"/>
  <c r="AR71" i="10" s="1"/>
  <c r="Z71" i="10"/>
  <c r="V75" i="10"/>
  <c r="AR75" i="10" s="1"/>
  <c r="Z75" i="10"/>
  <c r="V78" i="10"/>
  <c r="AR78" i="10" s="1"/>
  <c r="Z78" i="10"/>
  <c r="V82" i="10"/>
  <c r="AR82" i="10" s="1"/>
  <c r="Z82" i="10"/>
  <c r="V86" i="10"/>
  <c r="AR86" i="10" s="1"/>
  <c r="Z86" i="10"/>
  <c r="V90" i="10"/>
  <c r="AR90" i="10" s="1"/>
  <c r="Z90" i="10"/>
  <c r="W94" i="10"/>
  <c r="AS94" i="10" s="1"/>
  <c r="AA94" i="10"/>
  <c r="W97" i="10"/>
  <c r="AS97" i="10" s="1"/>
  <c r="AA97" i="10"/>
  <c r="W100" i="10"/>
  <c r="AS100" i="10" s="1"/>
  <c r="AA100" i="10"/>
  <c r="W104" i="10"/>
  <c r="AS104" i="10" s="1"/>
  <c r="AA104" i="10"/>
  <c r="W108" i="10"/>
  <c r="AS108" i="10" s="1"/>
  <c r="AA108" i="10"/>
  <c r="W111" i="10"/>
  <c r="AS111" i="10" s="1"/>
  <c r="AA111" i="10"/>
  <c r="W115" i="10"/>
  <c r="AS115" i="10" s="1"/>
  <c r="AA115" i="10"/>
  <c r="W119" i="10"/>
  <c r="AS119" i="10" s="1"/>
  <c r="AA119" i="10"/>
  <c r="W123" i="10"/>
  <c r="AS123" i="10" s="1"/>
  <c r="AA123" i="10"/>
  <c r="W126" i="10"/>
  <c r="AS126" i="10" s="1"/>
  <c r="AA126" i="10"/>
  <c r="W135" i="10"/>
  <c r="AS135" i="10" s="1"/>
  <c r="AA135" i="10"/>
  <c r="W143" i="10"/>
  <c r="AS143" i="10" s="1"/>
  <c r="AA143" i="10"/>
  <c r="V151" i="10"/>
  <c r="AR151" i="10" s="1"/>
  <c r="Z151" i="10"/>
  <c r="V158" i="10"/>
  <c r="Z158" i="10"/>
  <c r="V162" i="10"/>
  <c r="AR162" i="10" s="1"/>
  <c r="Z162" i="10"/>
  <c r="V169" i="10"/>
  <c r="AR169" i="10" s="1"/>
  <c r="Z169" i="10"/>
  <c r="V175" i="10"/>
  <c r="AR175" i="10" s="1"/>
  <c r="Z175" i="10"/>
  <c r="V182" i="10"/>
  <c r="AR182" i="10" s="1"/>
  <c r="Z182" i="10"/>
  <c r="V185" i="10"/>
  <c r="AR185" i="10" s="1"/>
  <c r="Z185" i="10"/>
  <c r="V192" i="10"/>
  <c r="Z192" i="10"/>
  <c r="V199" i="10"/>
  <c r="AR199" i="10" s="1"/>
  <c r="Z199" i="10"/>
  <c r="V207" i="10"/>
  <c r="Z207" i="10"/>
  <c r="V210" i="10"/>
  <c r="AR210" i="10" s="1"/>
  <c r="Z210" i="10"/>
  <c r="V217" i="10"/>
  <c r="AR217" i="10" s="1"/>
  <c r="Z217" i="10"/>
  <c r="V224" i="10"/>
  <c r="AR224" i="10" s="1"/>
  <c r="Z224" i="10"/>
  <c r="V231" i="10"/>
  <c r="Z231" i="10"/>
  <c r="V239" i="10"/>
  <c r="AR239" i="10" s="1"/>
  <c r="V247" i="10"/>
  <c r="AR247" i="10" s="1"/>
  <c r="V255" i="10"/>
  <c r="AR255" i="10" s="1"/>
  <c r="V268" i="10"/>
  <c r="AR268" i="10" s="1"/>
  <c r="Z268" i="10"/>
  <c r="V276" i="10"/>
  <c r="AR276" i="10" s="1"/>
  <c r="Z276" i="10"/>
  <c r="V9" i="10"/>
  <c r="AR9" i="10" s="1"/>
  <c r="Z9" i="10"/>
  <c r="V13" i="10"/>
  <c r="AR13" i="10" s="1"/>
  <c r="Z13" i="10"/>
  <c r="V18" i="10"/>
  <c r="AR18" i="10" s="1"/>
  <c r="Z18" i="10"/>
  <c r="V22" i="10"/>
  <c r="AR22" i="10" s="1"/>
  <c r="Z22" i="10"/>
  <c r="V27" i="10"/>
  <c r="AR27" i="10" s="1"/>
  <c r="Z27" i="10"/>
  <c r="V31" i="10"/>
  <c r="AR31" i="10" s="1"/>
  <c r="Z31" i="10"/>
  <c r="V35" i="10"/>
  <c r="AR35" i="10" s="1"/>
  <c r="Z35" i="10"/>
  <c r="V39" i="10"/>
  <c r="AR39" i="10" s="1"/>
  <c r="Z39" i="10"/>
  <c r="V43" i="10"/>
  <c r="Z43" i="10"/>
  <c r="V48" i="10"/>
  <c r="Z48" i="10"/>
  <c r="V52" i="10"/>
  <c r="AR52" i="10" s="1"/>
  <c r="Z52" i="10"/>
  <c r="V56" i="10"/>
  <c r="AR56" i="10" s="1"/>
  <c r="Z56" i="10"/>
  <c r="V60" i="10"/>
  <c r="Z60" i="10"/>
  <c r="V64" i="10"/>
  <c r="AR64" i="10" s="1"/>
  <c r="Z64" i="10"/>
  <c r="V68" i="10"/>
  <c r="Z68" i="10"/>
  <c r="V72" i="10"/>
  <c r="AR72" i="10" s="1"/>
  <c r="Z72" i="10"/>
  <c r="V76" i="10"/>
  <c r="AR76" i="10" s="1"/>
  <c r="Z76" i="10"/>
  <c r="V80" i="10"/>
  <c r="AR80" i="10" s="1"/>
  <c r="Z80" i="10"/>
  <c r="V84" i="10"/>
  <c r="AR84" i="10" s="1"/>
  <c r="Z84" i="10"/>
  <c r="V87" i="10"/>
  <c r="AR87" i="10" s="1"/>
  <c r="Z87" i="10"/>
  <c r="V91" i="10"/>
  <c r="AR91" i="10" s="1"/>
  <c r="Z91" i="10"/>
  <c r="W95" i="10"/>
  <c r="AA95" i="10"/>
  <c r="W98" i="10"/>
  <c r="AS98" i="10" s="1"/>
  <c r="AA98" i="10"/>
  <c r="W101" i="10"/>
  <c r="AS101" i="10" s="1"/>
  <c r="AA101" i="10"/>
  <c r="W105" i="10"/>
  <c r="AA105" i="10"/>
  <c r="W109" i="10"/>
  <c r="AS109" i="10" s="1"/>
  <c r="AA109" i="10"/>
  <c r="W113" i="10"/>
  <c r="AS113" i="10" s="1"/>
  <c r="AA113" i="10"/>
  <c r="W116" i="10"/>
  <c r="AS116" i="10" s="1"/>
  <c r="AA116" i="10"/>
  <c r="W120" i="10"/>
  <c r="AS120" i="10" s="1"/>
  <c r="AA120" i="10"/>
  <c r="W124" i="10"/>
  <c r="AS124" i="10" s="1"/>
  <c r="AA124" i="10"/>
  <c r="W128" i="10"/>
  <c r="AS128" i="10" s="1"/>
  <c r="AA128" i="10"/>
  <c r="W132" i="10"/>
  <c r="AS132" i="10" s="1"/>
  <c r="AA132" i="10"/>
  <c r="W136" i="10"/>
  <c r="AS136" i="10" s="1"/>
  <c r="AA136" i="10"/>
  <c r="W141" i="10"/>
  <c r="AS141" i="10" s="1"/>
  <c r="AA141" i="10"/>
  <c r="W144" i="10"/>
  <c r="AS144" i="10" s="1"/>
  <c r="AA144" i="10"/>
  <c r="V149" i="10"/>
  <c r="AR149" i="10" s="1"/>
  <c r="BN152" i="10" s="1"/>
  <c r="Z149" i="10"/>
  <c r="V153" i="10"/>
  <c r="AR153" i="10" s="1"/>
  <c r="Z153" i="10"/>
  <c r="V156" i="10"/>
  <c r="AR156" i="10" s="1"/>
  <c r="Z156" i="10"/>
  <c r="V160" i="10"/>
  <c r="AR160" i="10" s="1"/>
  <c r="BN165" i="10" s="1"/>
  <c r="Z160" i="10"/>
  <c r="V163" i="10"/>
  <c r="AR163" i="10" s="1"/>
  <c r="Z163" i="10"/>
  <c r="V167" i="10"/>
  <c r="AR167" i="10" s="1"/>
  <c r="Z167" i="10"/>
  <c r="V170" i="10"/>
  <c r="AR170" i="10" s="1"/>
  <c r="Z170" i="10"/>
  <c r="V173" i="10"/>
  <c r="AR173" i="10" s="1"/>
  <c r="Z173" i="10"/>
  <c r="V177" i="10"/>
  <c r="AR177" i="10" s="1"/>
  <c r="Z177" i="10"/>
  <c r="V180" i="10"/>
  <c r="AR180" i="10" s="1"/>
  <c r="Z180" i="10"/>
  <c r="V183" i="10"/>
  <c r="AR183" i="10" s="1"/>
  <c r="Z183" i="10"/>
  <c r="V186" i="10"/>
  <c r="AR186" i="10" s="1"/>
  <c r="Z186" i="10"/>
  <c r="V190" i="10"/>
  <c r="AR190" i="10" s="1"/>
  <c r="Z190" i="10"/>
  <c r="V193" i="10"/>
  <c r="AR193" i="10" s="1"/>
  <c r="Z193" i="10"/>
  <c r="V197" i="10"/>
  <c r="AR197" i="10" s="1"/>
  <c r="Z197" i="10"/>
  <c r="V201" i="10"/>
  <c r="AR201" i="10" s="1"/>
  <c r="Z201" i="10"/>
  <c r="V204" i="10"/>
  <c r="Z204" i="10"/>
  <c r="V208" i="10"/>
  <c r="AR208" i="10" s="1"/>
  <c r="Z208" i="10"/>
  <c r="V211" i="10"/>
  <c r="AR211" i="10" s="1"/>
  <c r="Z211" i="10"/>
  <c r="V215" i="10"/>
  <c r="AR215" i="10" s="1"/>
  <c r="Z215" i="10"/>
  <c r="V218" i="10"/>
  <c r="AR218" i="10" s="1"/>
  <c r="Z218" i="10"/>
  <c r="V222" i="10"/>
  <c r="AR222" i="10" s="1"/>
  <c r="Z222" i="10"/>
  <c r="V225" i="10"/>
  <c r="AR225" i="10" s="1"/>
  <c r="Z225" i="10"/>
  <c r="V229" i="10"/>
  <c r="AR229" i="10" s="1"/>
  <c r="Z229" i="10"/>
  <c r="V232" i="10"/>
  <c r="AR232" i="10" s="1"/>
  <c r="Z232" i="10"/>
  <c r="V236" i="10"/>
  <c r="AR236" i="10" s="1"/>
  <c r="V240" i="10"/>
  <c r="AR240" i="10" s="1"/>
  <c r="V244" i="10"/>
  <c r="AR244" i="10" s="1"/>
  <c r="V248" i="10"/>
  <c r="AR248" i="10" s="1"/>
  <c r="V252" i="10"/>
  <c r="AR252" i="10" s="1"/>
  <c r="V256" i="10"/>
  <c r="AR256" i="10" s="1"/>
  <c r="V260" i="10"/>
  <c r="AR260" i="10" s="1"/>
  <c r="Z260" i="10"/>
  <c r="V265" i="10"/>
  <c r="AR265" i="10" s="1"/>
  <c r="Z265" i="10"/>
  <c r="V269" i="10"/>
  <c r="Z269" i="10"/>
  <c r="V273" i="10"/>
  <c r="Z273" i="10"/>
  <c r="V277" i="10"/>
  <c r="AR277" i="10" s="1"/>
  <c r="Z277" i="10"/>
  <c r="W9" i="10"/>
  <c r="AS9" i="10" s="1"/>
  <c r="AA9" i="10"/>
  <c r="W13" i="10"/>
  <c r="AS13" i="10" s="1"/>
  <c r="AA13" i="10"/>
  <c r="W18" i="10"/>
  <c r="AS18" i="10" s="1"/>
  <c r="AA18" i="10"/>
  <c r="W22" i="10"/>
  <c r="AS22" i="10" s="1"/>
  <c r="AA22" i="10"/>
  <c r="W27" i="10"/>
  <c r="AS27" i="10" s="1"/>
  <c r="AA27" i="10"/>
  <c r="W31" i="10"/>
  <c r="AS31" i="10" s="1"/>
  <c r="AA31" i="10"/>
  <c r="W35" i="10"/>
  <c r="AA35" i="10"/>
  <c r="W39" i="10"/>
  <c r="AA39" i="10"/>
  <c r="W43" i="10"/>
  <c r="AS43" i="10" s="1"/>
  <c r="AA43" i="10"/>
  <c r="W48" i="10"/>
  <c r="AS48" i="10" s="1"/>
  <c r="AA48" i="10"/>
  <c r="W52" i="10"/>
  <c r="AS52" i="10" s="1"/>
  <c r="AA52" i="10"/>
  <c r="W56" i="10"/>
  <c r="AS56" i="10" s="1"/>
  <c r="AA56" i="10"/>
  <c r="W60" i="10"/>
  <c r="AS60" i="10" s="1"/>
  <c r="AA60" i="10"/>
  <c r="W64" i="10"/>
  <c r="AS64" i="10" s="1"/>
  <c r="AA64" i="10"/>
  <c r="W68" i="10"/>
  <c r="AS68" i="10" s="1"/>
  <c r="AA68" i="10"/>
  <c r="W72" i="10"/>
  <c r="AA72" i="10"/>
  <c r="W76" i="10"/>
  <c r="AS76" i="10" s="1"/>
  <c r="AA76" i="10"/>
  <c r="W80" i="10"/>
  <c r="AS80" i="10" s="1"/>
  <c r="AA80" i="10"/>
  <c r="W84" i="10"/>
  <c r="AS84" i="10" s="1"/>
  <c r="AA84" i="10"/>
  <c r="W87" i="10"/>
  <c r="AS87" i="10" s="1"/>
  <c r="AA87" i="10"/>
  <c r="W91" i="10"/>
  <c r="AS91" i="10" s="1"/>
  <c r="AA91" i="10"/>
  <c r="V96" i="10"/>
  <c r="AR96" i="10" s="1"/>
  <c r="Z96" i="10"/>
  <c r="V99" i="10"/>
  <c r="AR99" i="10" s="1"/>
  <c r="Z99" i="10"/>
  <c r="V103" i="10"/>
  <c r="AR103" i="10" s="1"/>
  <c r="Z103" i="10"/>
  <c r="V106" i="10"/>
  <c r="Z106" i="10"/>
  <c r="V110" i="10"/>
  <c r="AR110" i="10" s="1"/>
  <c r="Z110" i="10"/>
  <c r="V114" i="10"/>
  <c r="AR114" i="10" s="1"/>
  <c r="Z114" i="10"/>
  <c r="V118" i="10"/>
  <c r="AR118" i="10" s="1"/>
  <c r="BN122" i="10" s="1"/>
  <c r="Z118" i="10"/>
  <c r="V121" i="10"/>
  <c r="AR121" i="10" s="1"/>
  <c r="Z121" i="10"/>
  <c r="V125" i="10"/>
  <c r="AR125" i="10" s="1"/>
  <c r="Z125" i="10"/>
  <c r="V129" i="10"/>
  <c r="Z129" i="10"/>
  <c r="V134" i="10"/>
  <c r="AR134" i="10" s="1"/>
  <c r="Z134" i="10"/>
  <c r="V138" i="10"/>
  <c r="AR138" i="10" s="1"/>
  <c r="BN140" i="10" s="1"/>
  <c r="Z138" i="10"/>
  <c r="V142" i="10"/>
  <c r="AR142" i="10" s="1"/>
  <c r="Z142" i="10"/>
  <c r="V145" i="10"/>
  <c r="AR145" i="10" s="1"/>
  <c r="Z145" i="10"/>
  <c r="W149" i="10"/>
  <c r="AS149" i="10" s="1"/>
  <c r="AA149" i="10"/>
  <c r="W156" i="10"/>
  <c r="AA156" i="10"/>
  <c r="W160" i="10"/>
  <c r="AS160" i="10" s="1"/>
  <c r="AA160" i="10"/>
  <c r="W163" i="10"/>
  <c r="AS163" i="10" s="1"/>
  <c r="AA163" i="10"/>
  <c r="W167" i="10"/>
  <c r="AS167" i="10" s="1"/>
  <c r="AA167" i="10"/>
  <c r="W170" i="10"/>
  <c r="AS170" i="10" s="1"/>
  <c r="AA170" i="10"/>
  <c r="W173" i="10"/>
  <c r="AS173" i="10" s="1"/>
  <c r="AA173" i="10"/>
  <c r="W177" i="10"/>
  <c r="AS177" i="10" s="1"/>
  <c r="AA177" i="10"/>
  <c r="W180" i="10"/>
  <c r="AS180" i="10" s="1"/>
  <c r="AA180" i="10"/>
  <c r="W183" i="10"/>
  <c r="AS183" i="10" s="1"/>
  <c r="AA183" i="10"/>
  <c r="W186" i="10"/>
  <c r="AS186" i="10" s="1"/>
  <c r="AA186" i="10"/>
  <c r="W190" i="10"/>
  <c r="AS190" i="10" s="1"/>
  <c r="AA190" i="10"/>
  <c r="W193" i="10"/>
  <c r="AS193" i="10" s="1"/>
  <c r="AA193" i="10"/>
  <c r="W197" i="10"/>
  <c r="AS197" i="10" s="1"/>
  <c r="AA197" i="10"/>
  <c r="W201" i="10"/>
  <c r="AS201" i="10" s="1"/>
  <c r="AA201" i="10"/>
  <c r="W204" i="10"/>
  <c r="AS204" i="10" s="1"/>
  <c r="AA204" i="10"/>
  <c r="W208" i="10"/>
  <c r="AA208" i="10"/>
  <c r="W211" i="10"/>
  <c r="AS211" i="10" s="1"/>
  <c r="AA211" i="10"/>
  <c r="W215" i="10"/>
  <c r="AS215" i="10" s="1"/>
  <c r="AA215" i="10"/>
  <c r="W218" i="10"/>
  <c r="AS218" i="10" s="1"/>
  <c r="AA218" i="10"/>
  <c r="W222" i="10"/>
  <c r="AS222" i="10" s="1"/>
  <c r="AA222" i="10"/>
  <c r="W225" i="10"/>
  <c r="AS225" i="10" s="1"/>
  <c r="AA225" i="10"/>
  <c r="W229" i="10"/>
  <c r="AS229" i="10" s="1"/>
  <c r="AA229" i="10"/>
  <c r="W232" i="10"/>
  <c r="AS232" i="10" s="1"/>
  <c r="AA232" i="10"/>
  <c r="W236" i="10"/>
  <c r="AS236" i="10" s="1"/>
  <c r="AA236" i="10"/>
  <c r="W240" i="10"/>
  <c r="AS240" i="10" s="1"/>
  <c r="AA240" i="10"/>
  <c r="W244" i="10"/>
  <c r="AS244" i="10" s="1"/>
  <c r="AA244" i="10"/>
  <c r="W248" i="10"/>
  <c r="AS248" i="10" s="1"/>
  <c r="AA248" i="10"/>
  <c r="W252" i="10"/>
  <c r="AS252" i="10" s="1"/>
  <c r="AA252" i="10"/>
  <c r="W256" i="10"/>
  <c r="AA256" i="10"/>
  <c r="W260" i="10"/>
  <c r="AS260" i="10" s="1"/>
  <c r="AA260" i="10"/>
  <c r="W265" i="10"/>
  <c r="AS265" i="10" s="1"/>
  <c r="AA265" i="10"/>
  <c r="W269" i="10"/>
  <c r="AS269" i="10" s="1"/>
  <c r="AA269" i="10"/>
  <c r="W273" i="10"/>
  <c r="AS273" i="10" s="1"/>
  <c r="AA273" i="10"/>
  <c r="W277" i="10"/>
  <c r="AA277" i="10"/>
  <c r="V7" i="10"/>
  <c r="AR7" i="10" s="1"/>
  <c r="Z7" i="10"/>
  <c r="V11" i="10"/>
  <c r="AR11" i="10" s="1"/>
  <c r="BN14" i="10" s="1"/>
  <c r="Z11" i="10"/>
  <c r="V15" i="10"/>
  <c r="Z15" i="10"/>
  <c r="V19" i="10"/>
  <c r="AR19" i="10" s="1"/>
  <c r="Z19" i="10"/>
  <c r="V24" i="10"/>
  <c r="AR24" i="10" s="1"/>
  <c r="Z24" i="10"/>
  <c r="V28" i="10"/>
  <c r="Z28" i="10"/>
  <c r="V32" i="10"/>
  <c r="Z32" i="10"/>
  <c r="V36" i="10"/>
  <c r="AR36" i="10" s="1"/>
  <c r="Z36" i="10"/>
  <c r="V40" i="10"/>
  <c r="AR40" i="10" s="1"/>
  <c r="Z40" i="10"/>
  <c r="V45" i="10"/>
  <c r="AR45" i="10" s="1"/>
  <c r="Z45" i="10"/>
  <c r="V49" i="10"/>
  <c r="AR49" i="10" s="1"/>
  <c r="Z49" i="10"/>
  <c r="V53" i="10"/>
  <c r="Z53" i="10"/>
  <c r="V57" i="10"/>
  <c r="Z57" i="10"/>
  <c r="V61" i="10"/>
  <c r="AR61" i="10" s="1"/>
  <c r="Z61" i="10"/>
  <c r="V65" i="10"/>
  <c r="Z65" i="10"/>
  <c r="V70" i="10"/>
  <c r="AR70" i="10" s="1"/>
  <c r="Z70" i="10"/>
  <c r="V73" i="10"/>
  <c r="AR73" i="10" s="1"/>
  <c r="Z73" i="10"/>
  <c r="V77" i="10"/>
  <c r="AR77" i="10" s="1"/>
  <c r="Z77" i="10"/>
  <c r="V81" i="10"/>
  <c r="Z81" i="10"/>
  <c r="V85" i="10"/>
  <c r="AR85" i="10" s="1"/>
  <c r="Z85" i="10"/>
  <c r="V89" i="10"/>
  <c r="Z89" i="10"/>
  <c r="V92" i="10"/>
  <c r="Z92" i="10"/>
  <c r="W96" i="10"/>
  <c r="AS96" i="10" s="1"/>
  <c r="AA96" i="10"/>
  <c r="W99" i="10"/>
  <c r="AS99" i="10" s="1"/>
  <c r="AA99" i="10"/>
  <c r="W103" i="10"/>
  <c r="AS103" i="10" s="1"/>
  <c r="AA103" i="10"/>
  <c r="W106" i="10"/>
  <c r="AS106" i="10" s="1"/>
  <c r="AA106" i="10"/>
  <c r="W110" i="10"/>
  <c r="AS110" i="10" s="1"/>
  <c r="AA110" i="10"/>
  <c r="W114" i="10"/>
  <c r="AA114" i="10"/>
  <c r="W118" i="10"/>
  <c r="AS118" i="10" s="1"/>
  <c r="AA118" i="10"/>
  <c r="W121" i="10"/>
  <c r="AS121" i="10" s="1"/>
  <c r="AA121" i="10"/>
  <c r="W125" i="10"/>
  <c r="AS125" i="10" s="1"/>
  <c r="AA125" i="10"/>
  <c r="W129" i="10"/>
  <c r="AS129" i="10" s="1"/>
  <c r="AA129" i="10"/>
  <c r="W134" i="10"/>
  <c r="AA134" i="10"/>
  <c r="W138" i="10"/>
  <c r="AS138" i="10" s="1"/>
  <c r="AA138" i="10"/>
  <c r="W142" i="10"/>
  <c r="AS142" i="10" s="1"/>
  <c r="AA142" i="10"/>
  <c r="W145" i="10"/>
  <c r="AS145" i="10" s="1"/>
  <c r="AA145" i="10"/>
  <c r="V150" i="10"/>
  <c r="AR150" i="10" s="1"/>
  <c r="Z150" i="10"/>
  <c r="V154" i="10"/>
  <c r="AR154" i="10" s="1"/>
  <c r="Z154" i="10"/>
  <c r="V157" i="10"/>
  <c r="AR157" i="10" s="1"/>
  <c r="Z157" i="10"/>
  <c r="V161" i="10"/>
  <c r="AR161" i="10" s="1"/>
  <c r="Z161" i="10"/>
  <c r="V164" i="10"/>
  <c r="AR164" i="10" s="1"/>
  <c r="Z164" i="10"/>
  <c r="V168" i="10"/>
  <c r="AR168" i="10" s="1"/>
  <c r="Z168" i="10"/>
  <c r="V171" i="10"/>
  <c r="AR171" i="10" s="1"/>
  <c r="Z171" i="10"/>
  <c r="V174" i="10"/>
  <c r="AR174" i="10" s="1"/>
  <c r="Z174" i="10"/>
  <c r="V178" i="10"/>
  <c r="AR178" i="10" s="1"/>
  <c r="Z178" i="10"/>
  <c r="V181" i="10"/>
  <c r="AR181" i="10" s="1"/>
  <c r="Z181" i="10"/>
  <c r="V184" i="10"/>
  <c r="AR184" i="10" s="1"/>
  <c r="Z184" i="10"/>
  <c r="V188" i="10"/>
  <c r="AR188" i="10" s="1"/>
  <c r="Z188" i="10"/>
  <c r="V191" i="10"/>
  <c r="AR191" i="10" s="1"/>
  <c r="Z191" i="10"/>
  <c r="V194" i="10"/>
  <c r="AR194" i="10" s="1"/>
  <c r="Z194" i="10"/>
  <c r="V198" i="10"/>
  <c r="AR198" i="10" s="1"/>
  <c r="BN200" i="10" s="1"/>
  <c r="Z198" i="10"/>
  <c r="V202" i="10"/>
  <c r="AR202" i="10" s="1"/>
  <c r="Z202" i="10"/>
  <c r="V206" i="10"/>
  <c r="AR206" i="10" s="1"/>
  <c r="Z206" i="10"/>
  <c r="V209" i="10"/>
  <c r="AR209" i="10" s="1"/>
  <c r="Z209" i="10"/>
  <c r="V213" i="10"/>
  <c r="Z213" i="10"/>
  <c r="V216" i="10"/>
  <c r="AR216" i="10" s="1"/>
  <c r="Z216" i="10"/>
  <c r="V220" i="10"/>
  <c r="AR220" i="10" s="1"/>
  <c r="BN227" i="10" s="1"/>
  <c r="Z220" i="10"/>
  <c r="V223" i="10"/>
  <c r="AR223" i="10" s="1"/>
  <c r="Z223" i="10"/>
  <c r="V226" i="10"/>
  <c r="AR226" i="10" s="1"/>
  <c r="Z226" i="10"/>
  <c r="V230" i="10"/>
  <c r="AR230" i="10" s="1"/>
  <c r="Z230" i="10"/>
  <c r="V233" i="10"/>
  <c r="Z233" i="10"/>
  <c r="V237" i="10"/>
  <c r="AR237" i="10" s="1"/>
  <c r="Z237" i="10"/>
  <c r="V241" i="10"/>
  <c r="AR241" i="10" s="1"/>
  <c r="Z241" i="10"/>
  <c r="V245" i="10"/>
  <c r="Z245" i="10"/>
  <c r="V249" i="10"/>
  <c r="AR249" i="10" s="1"/>
  <c r="Z249" i="10"/>
  <c r="V253" i="10"/>
  <c r="AR253" i="10" s="1"/>
  <c r="Z253" i="10"/>
  <c r="V258" i="10"/>
  <c r="AR258" i="10" s="1"/>
  <c r="V262" i="10"/>
  <c r="Z262" i="10"/>
  <c r="V266" i="10"/>
  <c r="AR266" i="10" s="1"/>
  <c r="Z266" i="10"/>
  <c r="V271" i="10"/>
  <c r="AR271" i="10" s="1"/>
  <c r="Z271" i="10"/>
  <c r="V275" i="10"/>
  <c r="AR275" i="10" s="1"/>
  <c r="Z275" i="10"/>
  <c r="W153" i="10"/>
  <c r="AS153" i="10" s="1"/>
  <c r="AA153" i="10"/>
  <c r="W7" i="10"/>
  <c r="AS7" i="10" s="1"/>
  <c r="AA7" i="10"/>
  <c r="W11" i="10"/>
  <c r="AS11" i="10" s="1"/>
  <c r="AA11" i="10"/>
  <c r="W15" i="10"/>
  <c r="AA15" i="10"/>
  <c r="W19" i="10"/>
  <c r="AS19" i="10" s="1"/>
  <c r="AA19" i="10"/>
  <c r="W24" i="10"/>
  <c r="AS24" i="10" s="1"/>
  <c r="AA24" i="10"/>
  <c r="W28" i="10"/>
  <c r="AS28" i="10" s="1"/>
  <c r="AA28" i="10"/>
  <c r="W32" i="10"/>
  <c r="AS32" i="10" s="1"/>
  <c r="AA32" i="10"/>
  <c r="W36" i="10"/>
  <c r="AA36" i="10"/>
  <c r="W40" i="10"/>
  <c r="AS40" i="10" s="1"/>
  <c r="AA40" i="10"/>
  <c r="W45" i="10"/>
  <c r="AS45" i="10" s="1"/>
  <c r="AA45" i="10"/>
  <c r="W49" i="10"/>
  <c r="AA49" i="10"/>
  <c r="W53" i="10"/>
  <c r="AS53" i="10" s="1"/>
  <c r="AA53" i="10"/>
  <c r="W57" i="10"/>
  <c r="AS57" i="10" s="1"/>
  <c r="AA57" i="10"/>
  <c r="W61" i="10"/>
  <c r="AS61" i="10" s="1"/>
  <c r="AA61" i="10"/>
  <c r="W65" i="10"/>
  <c r="AS65" i="10" s="1"/>
  <c r="AA65" i="10"/>
  <c r="W70" i="10"/>
  <c r="AS70" i="10" s="1"/>
  <c r="AA70" i="10"/>
  <c r="W73" i="10"/>
  <c r="AA73" i="10"/>
  <c r="W77" i="10"/>
  <c r="AS77" i="10" s="1"/>
  <c r="AA77" i="10"/>
  <c r="W81" i="10"/>
  <c r="AS81" i="10" s="1"/>
  <c r="AA81" i="10"/>
  <c r="W85" i="10"/>
  <c r="AA85" i="10"/>
  <c r="W89" i="10"/>
  <c r="AS89" i="10" s="1"/>
  <c r="AA89" i="10"/>
  <c r="W92" i="10"/>
  <c r="AS92" i="10" s="1"/>
  <c r="AA92" i="10"/>
  <c r="V97" i="10"/>
  <c r="AR97" i="10" s="1"/>
  <c r="Z97" i="10"/>
  <c r="V100" i="10"/>
  <c r="AR100" i="10" s="1"/>
  <c r="Z100" i="10"/>
  <c r="V104" i="10"/>
  <c r="Z104" i="10"/>
  <c r="V108" i="10"/>
  <c r="Z108" i="10"/>
  <c r="V111" i="10"/>
  <c r="AR111" i="10" s="1"/>
  <c r="Z111" i="10"/>
  <c r="V115" i="10"/>
  <c r="AR115" i="10" s="1"/>
  <c r="Z115" i="10"/>
  <c r="V119" i="10"/>
  <c r="AR119" i="10" s="1"/>
  <c r="Z119" i="10"/>
  <c r="V123" i="10"/>
  <c r="Z123" i="10"/>
  <c r="V126" i="10"/>
  <c r="AR126" i="10" s="1"/>
  <c r="Z126" i="10"/>
  <c r="V131" i="10"/>
  <c r="Z131" i="10"/>
  <c r="V135" i="10"/>
  <c r="AR135" i="10" s="1"/>
  <c r="Z135" i="10"/>
  <c r="V139" i="10"/>
  <c r="AR139" i="10" s="1"/>
  <c r="Z139" i="10"/>
  <c r="V143" i="10"/>
  <c r="AR143" i="10" s="1"/>
  <c r="Z143" i="10"/>
  <c r="V147" i="10"/>
  <c r="AR147" i="10" s="1"/>
  <c r="Z147" i="10"/>
  <c r="W150" i="10"/>
  <c r="AS150" i="10" s="1"/>
  <c r="AA150" i="10"/>
  <c r="W154" i="10"/>
  <c r="AA154" i="10"/>
  <c r="W157" i="10"/>
  <c r="AS157" i="10" s="1"/>
  <c r="AA157" i="10"/>
  <c r="W161" i="10"/>
  <c r="AS161" i="10" s="1"/>
  <c r="AA161" i="10"/>
  <c r="W164" i="10"/>
  <c r="AS164" i="10" s="1"/>
  <c r="AA164" i="10"/>
  <c r="W168" i="10"/>
  <c r="AS168" i="10" s="1"/>
  <c r="AA168" i="10"/>
  <c r="W171" i="10"/>
  <c r="AS171" i="10" s="1"/>
  <c r="AA171" i="10"/>
  <c r="W174" i="10"/>
  <c r="AA174" i="10"/>
  <c r="W178" i="10"/>
  <c r="AS178" i="10" s="1"/>
  <c r="AA178" i="10"/>
  <c r="W181" i="10"/>
  <c r="AS181" i="10" s="1"/>
  <c r="AA181" i="10"/>
  <c r="W184" i="10"/>
  <c r="AS184" i="10" s="1"/>
  <c r="AA184" i="10"/>
  <c r="W188" i="10"/>
  <c r="AS188" i="10" s="1"/>
  <c r="AA188" i="10"/>
  <c r="W191" i="10"/>
  <c r="AS191" i="10" s="1"/>
  <c r="AA191" i="10"/>
  <c r="W194" i="10"/>
  <c r="AS194" i="10" s="1"/>
  <c r="AA194" i="10"/>
  <c r="W198" i="10"/>
  <c r="AS198" i="10" s="1"/>
  <c r="AA198" i="10"/>
  <c r="W202" i="10"/>
  <c r="AS202" i="10" s="1"/>
  <c r="AA202" i="10"/>
  <c r="W206" i="10"/>
  <c r="AS206" i="10" s="1"/>
  <c r="AA206" i="10"/>
  <c r="W209" i="10"/>
  <c r="AS209" i="10" s="1"/>
  <c r="AA209" i="10"/>
  <c r="W213" i="10"/>
  <c r="AS213" i="10" s="1"/>
  <c r="AA213" i="10"/>
  <c r="W216" i="10"/>
  <c r="AA216" i="10"/>
  <c r="W220" i="10"/>
  <c r="AS220" i="10" s="1"/>
  <c r="AA220" i="10"/>
  <c r="W223" i="10"/>
  <c r="AS223" i="10" s="1"/>
  <c r="AA223" i="10"/>
  <c r="W226" i="10"/>
  <c r="AA226" i="10"/>
  <c r="W230" i="10"/>
  <c r="AS230" i="10" s="1"/>
  <c r="AA230" i="10"/>
  <c r="W233" i="10"/>
  <c r="AS233" i="10" s="1"/>
  <c r="AA233" i="10"/>
  <c r="W237" i="10"/>
  <c r="AS237" i="10" s="1"/>
  <c r="AA237" i="10"/>
  <c r="W241" i="10"/>
  <c r="AS241" i="10" s="1"/>
  <c r="AA241" i="10"/>
  <c r="W245" i="10"/>
  <c r="AS245" i="10" s="1"/>
  <c r="AA245" i="10"/>
  <c r="W249" i="10"/>
  <c r="AS249" i="10" s="1"/>
  <c r="AA249" i="10"/>
  <c r="W253" i="10"/>
  <c r="AS253" i="10" s="1"/>
  <c r="AA253" i="10"/>
  <c r="W258" i="10"/>
  <c r="AS258" i="10" s="1"/>
  <c r="AA258" i="10"/>
  <c r="W262" i="10"/>
  <c r="AA262" i="10"/>
  <c r="W266" i="10"/>
  <c r="AS266" i="10" s="1"/>
  <c r="AA266" i="10"/>
  <c r="W271" i="10"/>
  <c r="AS271" i="10" s="1"/>
  <c r="AA271" i="10"/>
  <c r="W275" i="10"/>
  <c r="AS275" i="10" s="1"/>
  <c r="AA275" i="10"/>
  <c r="BA283" i="11"/>
  <c r="L296" i="11"/>
  <c r="L295" i="11"/>
  <c r="N285" i="11"/>
  <c r="N284" i="11"/>
  <c r="N287" i="11"/>
  <c r="Y47" i="11"/>
  <c r="Y140" i="11"/>
  <c r="Y30" i="11"/>
  <c r="Y34" i="11"/>
  <c r="Y242" i="11"/>
  <c r="Y250" i="11"/>
  <c r="AA69" i="11"/>
  <c r="K296" i="11"/>
  <c r="K298" i="11"/>
  <c r="K295" i="11"/>
  <c r="K293" i="11"/>
  <c r="L293" i="11"/>
  <c r="H289" i="11"/>
  <c r="H299" i="11"/>
  <c r="N291" i="11"/>
  <c r="H285" i="11"/>
  <c r="K297" i="11"/>
  <c r="N289" i="11"/>
  <c r="N298" i="11"/>
  <c r="L298" i="11"/>
  <c r="K294" i="11"/>
  <c r="H292" i="11"/>
  <c r="L297" i="11"/>
  <c r="N299" i="11"/>
  <c r="N296" i="11"/>
  <c r="H290" i="11"/>
  <c r="H291" i="11"/>
  <c r="L294" i="11"/>
  <c r="N294" i="11"/>
  <c r="N295" i="11"/>
  <c r="N293" i="11"/>
  <c r="N290" i="11"/>
  <c r="N292" i="11"/>
  <c r="N297" i="11"/>
  <c r="AA20" i="11"/>
  <c r="AA37" i="11"/>
  <c r="AA54" i="11"/>
  <c r="AA62" i="11"/>
  <c r="AA130" i="11"/>
  <c r="Y20" i="11"/>
  <c r="Y37" i="11"/>
  <c r="Y54" i="11"/>
  <c r="Y62" i="11"/>
  <c r="Y130" i="11"/>
  <c r="AA23" i="11"/>
  <c r="AA133" i="11"/>
  <c r="AA264" i="11"/>
  <c r="Y23" i="11"/>
  <c r="Y264" i="11"/>
  <c r="AA93" i="11"/>
  <c r="Y133" i="11"/>
  <c r="AA26" i="11"/>
  <c r="AA17" i="11"/>
  <c r="Y246" i="11"/>
  <c r="Y254" i="11"/>
  <c r="AA41" i="11"/>
  <c r="Y294" i="11"/>
  <c r="Y44" i="11"/>
  <c r="Y69" i="11"/>
  <c r="Y88" i="11"/>
  <c r="Y117" i="11"/>
  <c r="Y295" i="11"/>
  <c r="Y293" i="11"/>
  <c r="Y261" i="11"/>
  <c r="AA14" i="11"/>
  <c r="AA47" i="11"/>
  <c r="AA74" i="11"/>
  <c r="AA88" i="11"/>
  <c r="AA285" i="11"/>
  <c r="AA117" i="11"/>
  <c r="AA140" i="11"/>
  <c r="AA165" i="11"/>
  <c r="AA287" i="11"/>
  <c r="AA238" i="11"/>
  <c r="AA274" i="11"/>
  <c r="Y238" i="11"/>
  <c r="AA257" i="11"/>
  <c r="AA267" i="11"/>
  <c r="Y14" i="11"/>
  <c r="AA34" i="11"/>
  <c r="AA83" i="11"/>
  <c r="AA146" i="11"/>
  <c r="AA296" i="11"/>
  <c r="AA246" i="11"/>
  <c r="AA270" i="11"/>
  <c r="AA51" i="11"/>
  <c r="AA299" i="11"/>
  <c r="AA79" i="11"/>
  <c r="Y291" i="11"/>
  <c r="Y290" i="11"/>
  <c r="Y292" i="11"/>
  <c r="Y297" i="11"/>
  <c r="AA291" i="11"/>
  <c r="AA254" i="11"/>
  <c r="AA278" i="11"/>
  <c r="Y285" i="11"/>
  <c r="Y287" i="11"/>
  <c r="AA289" i="11"/>
  <c r="AA298" i="11"/>
  <c r="AA66" i="11"/>
  <c r="AA107" i="11"/>
  <c r="AA112" i="11"/>
  <c r="AA122" i="11"/>
  <c r="AA127" i="11"/>
  <c r="AA137" i="11"/>
  <c r="AA152" i="11"/>
  <c r="AA159" i="11"/>
  <c r="AA176" i="11"/>
  <c r="AA187" i="11"/>
  <c r="AA200" i="11"/>
  <c r="AA227" i="11"/>
  <c r="AA242" i="11"/>
  <c r="AA250" i="11"/>
  <c r="Y289" i="11"/>
  <c r="Y41" i="11"/>
  <c r="Y298" i="11"/>
  <c r="Y59" i="11"/>
  <c r="Y66" i="11"/>
  <c r="Y83" i="11"/>
  <c r="Y257" i="11"/>
  <c r="Y274" i="11"/>
  <c r="AA10" i="11"/>
  <c r="AA294" i="11"/>
  <c r="AA30" i="11"/>
  <c r="AA295" i="11"/>
  <c r="AA293" i="11"/>
  <c r="Y299" i="11"/>
  <c r="Y296" i="11"/>
  <c r="AA290" i="11"/>
  <c r="AA292" i="11"/>
  <c r="AA297" i="11"/>
  <c r="Y26" i="11"/>
  <c r="Y74" i="11"/>
  <c r="Y102" i="11"/>
  <c r="Y205" i="11"/>
  <c r="Y212" i="11"/>
  <c r="Y234" i="11"/>
  <c r="AA102" i="11"/>
  <c r="AA234" i="11"/>
  <c r="AA261" i="11"/>
  <c r="AA205" i="11"/>
  <c r="AA212" i="11"/>
  <c r="AA219" i="11"/>
  <c r="AA44" i="11"/>
  <c r="AA59" i="11"/>
  <c r="AA196" i="11"/>
  <c r="Y10" i="11"/>
  <c r="Y79" i="11"/>
  <c r="Y127" i="11"/>
  <c r="Y146" i="11"/>
  <c r="Y159" i="11"/>
  <c r="Y176" i="11"/>
  <c r="Y196" i="11"/>
  <c r="Y200" i="11"/>
  <c r="Y219" i="11"/>
  <c r="Y270" i="11"/>
  <c r="Y93" i="11"/>
  <c r="Y112" i="11"/>
  <c r="Y267" i="11"/>
  <c r="Y122" i="11"/>
  <c r="Y17" i="11"/>
  <c r="Y51" i="11"/>
  <c r="Y107" i="11"/>
  <c r="Y137" i="11"/>
  <c r="Y152" i="11"/>
  <c r="Y165" i="11"/>
  <c r="Y187" i="11"/>
  <c r="Y227" i="11"/>
  <c r="Y278" i="11"/>
  <c r="W279" i="11"/>
  <c r="AI279" i="11"/>
  <c r="T279" i="11"/>
  <c r="AF279" i="11"/>
  <c r="AL279" i="11"/>
  <c r="S279" i="11"/>
  <c r="U279" i="11"/>
  <c r="AG279" i="11"/>
  <c r="AM279" i="11"/>
  <c r="BA279" i="11"/>
  <c r="AQ279" i="11"/>
  <c r="V279" i="11"/>
  <c r="AH279" i="11"/>
  <c r="AP279" i="11"/>
  <c r="R279" i="11"/>
  <c r="AR279" i="11"/>
  <c r="M94" i="10"/>
  <c r="T94" i="10" s="1"/>
  <c r="BN41" i="10" l="1"/>
  <c r="BN176" i="10"/>
  <c r="BN54" i="10"/>
  <c r="BN30" i="10"/>
  <c r="BN278" i="10"/>
  <c r="BN257" i="10"/>
  <c r="BN47" i="10"/>
  <c r="BN146" i="10"/>
  <c r="BN234" i="10"/>
  <c r="BN79" i="10"/>
  <c r="BN88" i="10"/>
  <c r="BN187" i="10"/>
  <c r="BN74" i="10"/>
  <c r="BN137" i="10"/>
  <c r="BN159" i="10"/>
  <c r="BN37" i="10"/>
  <c r="BN250" i="10"/>
  <c r="BN34" i="10"/>
  <c r="BN267" i="10"/>
  <c r="BN261" i="10"/>
  <c r="BN20" i="10"/>
  <c r="BN242" i="10"/>
  <c r="BN130" i="10"/>
  <c r="BN254" i="10"/>
  <c r="X111" i="11"/>
  <c r="AE111" i="11" s="1"/>
  <c r="AZ111" i="11" s="1"/>
  <c r="AB100" i="11"/>
  <c r="AB151" i="11"/>
  <c r="AX151" i="11" s="1"/>
  <c r="AB71" i="11"/>
  <c r="AX71" i="11" s="1"/>
  <c r="AB58" i="11"/>
  <c r="X46" i="11"/>
  <c r="AE46" i="11" s="1"/>
  <c r="AB143" i="11"/>
  <c r="AX143" i="11" s="1"/>
  <c r="X224" i="11"/>
  <c r="AW224" i="11" s="1"/>
  <c r="AB33" i="11"/>
  <c r="AX33" i="11" s="1"/>
  <c r="AB144" i="11"/>
  <c r="AX144" i="11" s="1"/>
  <c r="AB120" i="11"/>
  <c r="AX120" i="11" s="1"/>
  <c r="AB109" i="11"/>
  <c r="AX109" i="11" s="1"/>
  <c r="X98" i="11"/>
  <c r="AE98" i="11" s="1"/>
  <c r="AZ98" i="11" s="1"/>
  <c r="AB203" i="11"/>
  <c r="AX203" i="11" s="1"/>
  <c r="AB188" i="11"/>
  <c r="AX188" i="11" s="1"/>
  <c r="AB178" i="11"/>
  <c r="AX178" i="11" s="1"/>
  <c r="AB168" i="11"/>
  <c r="AX168" i="11" s="1"/>
  <c r="AB157" i="11"/>
  <c r="AB77" i="11"/>
  <c r="AB40" i="11"/>
  <c r="AX40" i="11" s="1"/>
  <c r="AB142" i="11"/>
  <c r="AX142" i="11" s="1"/>
  <c r="AB118" i="11"/>
  <c r="AB96" i="11"/>
  <c r="AX96" i="11" s="1"/>
  <c r="AB232" i="11"/>
  <c r="AX232" i="11" s="1"/>
  <c r="X222" i="11"/>
  <c r="AW222" i="11" s="1"/>
  <c r="AB211" i="11"/>
  <c r="AX211" i="11" s="1"/>
  <c r="X201" i="11"/>
  <c r="AW201" i="11" s="1"/>
  <c r="AB190" i="11"/>
  <c r="AX190" i="11" s="1"/>
  <c r="X180" i="11"/>
  <c r="AW180" i="11" s="1"/>
  <c r="X170" i="11"/>
  <c r="AE170" i="11" s="1"/>
  <c r="AZ170" i="11" s="1"/>
  <c r="AB160" i="11"/>
  <c r="AB149" i="11"/>
  <c r="AX149" i="11" s="1"/>
  <c r="AB91" i="11"/>
  <c r="AB80" i="11"/>
  <c r="X56" i="11"/>
  <c r="AW56" i="11" s="1"/>
  <c r="X31" i="11"/>
  <c r="AB18" i="11"/>
  <c r="AX18" i="11" s="1"/>
  <c r="AB243" i="11"/>
  <c r="X276" i="11"/>
  <c r="AB248" i="11"/>
  <c r="AB175" i="11"/>
  <c r="AB86" i="11"/>
  <c r="AB75" i="11"/>
  <c r="AB63" i="11"/>
  <c r="AB50" i="11"/>
  <c r="AX50" i="11" s="1"/>
  <c r="AB38" i="11"/>
  <c r="AX38" i="11" s="1"/>
  <c r="X25" i="11"/>
  <c r="X272" i="11"/>
  <c r="AW272" i="11" s="1"/>
  <c r="X235" i="11"/>
  <c r="AB214" i="11"/>
  <c r="AX214" i="11" s="1"/>
  <c r="AB166" i="11"/>
  <c r="AX166" i="11" s="1"/>
  <c r="AB230" i="11"/>
  <c r="AX230" i="11" s="1"/>
  <c r="X230" i="11"/>
  <c r="AW230" i="11" s="1"/>
  <c r="AB198" i="11"/>
  <c r="AX198" i="11" s="1"/>
  <c r="X198" i="11"/>
  <c r="AW198" i="11" s="1"/>
  <c r="AB111" i="11"/>
  <c r="AX111" i="11" s="1"/>
  <c r="AB220" i="11"/>
  <c r="AX220" i="11" s="1"/>
  <c r="X220" i="11"/>
  <c r="AW220" i="11" s="1"/>
  <c r="AX210" i="10"/>
  <c r="BS210" i="10" s="1"/>
  <c r="AB82" i="11"/>
  <c r="AX82" i="11" s="1"/>
  <c r="X82" i="11"/>
  <c r="AW82" i="11" s="1"/>
  <c r="AB46" i="11"/>
  <c r="AX46" i="11" s="1"/>
  <c r="AB98" i="11"/>
  <c r="AB253" i="11"/>
  <c r="X253" i="11"/>
  <c r="AW253" i="11" s="1"/>
  <c r="X118" i="11"/>
  <c r="AW118" i="11" s="1"/>
  <c r="AB31" i="11"/>
  <c r="AX31" i="11" s="1"/>
  <c r="X100" i="11"/>
  <c r="AW100" i="11" s="1"/>
  <c r="AX185" i="10"/>
  <c r="X33" i="11"/>
  <c r="AE33" i="11" s="1"/>
  <c r="AB241" i="11"/>
  <c r="AX241" i="11" s="1"/>
  <c r="X241" i="11"/>
  <c r="AE241" i="11" s="1"/>
  <c r="AZ241" i="11" s="1"/>
  <c r="AB209" i="11"/>
  <c r="AX209" i="11" s="1"/>
  <c r="X209" i="11"/>
  <c r="AW209" i="11" s="1"/>
  <c r="AX135" i="10"/>
  <c r="X143" i="11"/>
  <c r="AW143" i="11" s="1"/>
  <c r="AX182" i="10"/>
  <c r="AX162" i="10"/>
  <c r="AB126" i="10"/>
  <c r="AX143" i="10"/>
  <c r="AX151" i="10"/>
  <c r="BS151" i="10" s="1"/>
  <c r="V14" i="10"/>
  <c r="AX111" i="10"/>
  <c r="AX224" i="10"/>
  <c r="AX71" i="10"/>
  <c r="AX58" i="10"/>
  <c r="BS58" i="10" s="1"/>
  <c r="AX33" i="10"/>
  <c r="AX249" i="10"/>
  <c r="W47" i="10"/>
  <c r="AX126" i="10"/>
  <c r="BS126" i="10" s="1"/>
  <c r="AX115" i="10"/>
  <c r="AX217" i="10"/>
  <c r="BS217" i="10" s="1"/>
  <c r="AX225" i="10"/>
  <c r="BS225" i="10" s="1"/>
  <c r="AX163" i="10"/>
  <c r="AN187" i="10"/>
  <c r="AO250" i="10"/>
  <c r="AL250" i="10"/>
  <c r="AL51" i="10"/>
  <c r="AI250" i="10"/>
  <c r="AH250" i="10"/>
  <c r="AQ250" i="10"/>
  <c r="AQ51" i="10" s="1"/>
  <c r="AF66" i="10"/>
  <c r="AF238" i="10" s="1"/>
  <c r="AF23" i="10" s="1"/>
  <c r="AF187" i="10"/>
  <c r="AJ250" i="10"/>
  <c r="X79" i="10"/>
  <c r="X205" i="10"/>
  <c r="X246" i="10" s="1"/>
  <c r="X34" i="10" s="1"/>
  <c r="X37" i="10" s="1"/>
  <c r="X257" i="10" s="1"/>
  <c r="AX171" i="10"/>
  <c r="Y79" i="10"/>
  <c r="AP250" i="10"/>
  <c r="AM51" i="10"/>
  <c r="AT88" i="10"/>
  <c r="AT93" i="10"/>
  <c r="AN79" i="10"/>
  <c r="X159" i="10"/>
  <c r="AX40" i="10"/>
  <c r="BS40" i="10" s="1"/>
  <c r="AX248" i="10"/>
  <c r="AX97" i="10"/>
  <c r="AX50" i="10"/>
  <c r="BS50" i="10" s="1"/>
  <c r="AX25" i="10"/>
  <c r="AX124" i="10"/>
  <c r="AX149" i="10"/>
  <c r="AX91" i="10"/>
  <c r="BS91" i="10" s="1"/>
  <c r="AX144" i="10"/>
  <c r="AX120" i="10"/>
  <c r="AX98" i="10"/>
  <c r="AX240" i="10"/>
  <c r="AW270" i="10"/>
  <c r="AS270" i="10"/>
  <c r="AR117" i="10"/>
  <c r="AS90" i="10"/>
  <c r="AX90" i="10" s="1"/>
  <c r="AW69" i="10"/>
  <c r="AS69" i="10"/>
  <c r="AS59" i="10"/>
  <c r="AS42" i="10"/>
  <c r="AX237" i="10"/>
  <c r="AX194" i="10"/>
  <c r="AX184" i="10"/>
  <c r="BS184" i="10" s="1"/>
  <c r="AX164" i="10"/>
  <c r="BS164" i="10" s="1"/>
  <c r="AW122" i="10"/>
  <c r="AS122" i="10"/>
  <c r="AX61" i="10"/>
  <c r="AR14" i="10"/>
  <c r="AX125" i="10"/>
  <c r="AW20" i="10"/>
  <c r="AS20" i="10"/>
  <c r="AR267" i="10"/>
  <c r="AX244" i="10"/>
  <c r="AX229" i="10"/>
  <c r="BS229" i="10" s="1"/>
  <c r="AX218" i="10"/>
  <c r="AR200" i="10"/>
  <c r="AX186" i="10"/>
  <c r="BS186" i="10" s="1"/>
  <c r="AX167" i="10"/>
  <c r="BS167" i="10" s="1"/>
  <c r="AX109" i="10"/>
  <c r="BS109" i="10" s="1"/>
  <c r="AX87" i="10"/>
  <c r="BS87" i="10" s="1"/>
  <c r="AX76" i="10"/>
  <c r="AX64" i="10"/>
  <c r="AX13" i="10"/>
  <c r="AR152" i="10"/>
  <c r="AX266" i="10"/>
  <c r="AR158" i="10"/>
  <c r="AW112" i="10"/>
  <c r="AS112" i="10"/>
  <c r="AS16" i="10"/>
  <c r="AX16" i="10" s="1"/>
  <c r="W264" i="10"/>
  <c r="AS262" i="10"/>
  <c r="AS226" i="10"/>
  <c r="AX226" i="10" s="1"/>
  <c r="AS216" i="10"/>
  <c r="AX216" i="10" s="1"/>
  <c r="AS174" i="10"/>
  <c r="AX174" i="10" s="1"/>
  <c r="AS154" i="10"/>
  <c r="AX154" i="10" s="1"/>
  <c r="BS154" i="10" s="1"/>
  <c r="V133" i="10"/>
  <c r="AR131" i="10"/>
  <c r="AX119" i="10"/>
  <c r="V112" i="10"/>
  <c r="AR108" i="10"/>
  <c r="BN112" i="10" s="1"/>
  <c r="AS85" i="10"/>
  <c r="AX85" i="10" s="1"/>
  <c r="AS73" i="10"/>
  <c r="AX73" i="10" s="1"/>
  <c r="BS73" i="10" s="1"/>
  <c r="AS49" i="10"/>
  <c r="AX49" i="10" s="1"/>
  <c r="AS36" i="10"/>
  <c r="AX36" i="10" s="1"/>
  <c r="AS14" i="10"/>
  <c r="AW14" i="10"/>
  <c r="AR278" i="10"/>
  <c r="V264" i="10"/>
  <c r="AR262" i="10"/>
  <c r="BN264" i="10" s="1"/>
  <c r="AB72" i="10"/>
  <c r="AR207" i="10"/>
  <c r="BN212" i="10" s="1"/>
  <c r="AX169" i="10"/>
  <c r="BS169" i="10" s="1"/>
  <c r="AX46" i="10"/>
  <c r="AR21" i="10"/>
  <c r="BN23" i="10" s="1"/>
  <c r="AS239" i="10"/>
  <c r="AW234" i="10"/>
  <c r="AS234" i="10"/>
  <c r="AX175" i="10"/>
  <c r="BS175" i="10" s="1"/>
  <c r="AR132" i="10"/>
  <c r="AX86" i="10"/>
  <c r="AX12" i="10"/>
  <c r="AR263" i="10"/>
  <c r="AX203" i="10"/>
  <c r="AX179" i="10"/>
  <c r="BS179" i="10" s="1"/>
  <c r="AX155" i="10"/>
  <c r="AW133" i="10"/>
  <c r="AS133" i="10"/>
  <c r="AR231" i="10"/>
  <c r="AR176" i="10"/>
  <c r="AR245" i="10"/>
  <c r="BN246" i="10" s="1"/>
  <c r="AR233" i="10"/>
  <c r="AX223" i="10"/>
  <c r="AR213" i="10"/>
  <c r="BN219" i="10" s="1"/>
  <c r="AX202" i="10"/>
  <c r="AX191" i="10"/>
  <c r="AX181" i="10"/>
  <c r="AX161" i="10"/>
  <c r="AX150" i="10"/>
  <c r="AS114" i="10"/>
  <c r="AX114" i="10" s="1"/>
  <c r="AR92" i="10"/>
  <c r="AR81" i="10"/>
  <c r="BN83" i="10" s="1"/>
  <c r="AR57" i="10"/>
  <c r="BN59" i="10" s="1"/>
  <c r="AV47" i="10"/>
  <c r="AR47" i="10"/>
  <c r="AR32" i="10"/>
  <c r="AX19" i="10"/>
  <c r="AS256" i="10"/>
  <c r="AX256" i="10" s="1"/>
  <c r="AS165" i="10"/>
  <c r="AW165" i="10"/>
  <c r="AX145" i="10"/>
  <c r="BS145" i="10" s="1"/>
  <c r="AR137" i="10"/>
  <c r="AR140" i="10" s="1"/>
  <c r="AX121" i="10"/>
  <c r="BS121" i="10" s="1"/>
  <c r="AX110" i="10"/>
  <c r="AX99" i="10"/>
  <c r="BS99" i="10" s="1"/>
  <c r="AS39" i="10"/>
  <c r="AX39" i="10" s="1"/>
  <c r="AR273" i="10"/>
  <c r="BN274" i="10" s="1"/>
  <c r="AX260" i="10"/>
  <c r="AX236" i="10"/>
  <c r="AX215" i="10"/>
  <c r="AR204" i="10"/>
  <c r="BN205" i="10" s="1"/>
  <c r="AX193" i="10"/>
  <c r="BS193" i="10" s="1"/>
  <c r="AX183" i="10"/>
  <c r="BS183" i="10" s="1"/>
  <c r="AX173" i="10"/>
  <c r="BS173" i="10" s="1"/>
  <c r="AW146" i="10"/>
  <c r="AS146" i="10"/>
  <c r="AS130" i="10"/>
  <c r="AW130" i="10"/>
  <c r="AS105" i="10"/>
  <c r="AX105" i="10" s="1"/>
  <c r="AS95" i="10"/>
  <c r="AX95" i="10" s="1"/>
  <c r="V62" i="10"/>
  <c r="AR60" i="10"/>
  <c r="BN62" i="10" s="1"/>
  <c r="AR48" i="10"/>
  <c r="BN51" i="10" s="1"/>
  <c r="AX22" i="10"/>
  <c r="AX9" i="10"/>
  <c r="AR259" i="10"/>
  <c r="AR123" i="10"/>
  <c r="BN127" i="10" s="1"/>
  <c r="AR8" i="10"/>
  <c r="BN10" i="10" s="1"/>
  <c r="AX139" i="10"/>
  <c r="AR104" i="10"/>
  <c r="BN107" i="10" s="1"/>
  <c r="AS47" i="10"/>
  <c r="AW47" i="10"/>
  <c r="AX199" i="10"/>
  <c r="AX100" i="10"/>
  <c r="BS100" i="10" s="1"/>
  <c r="AX78" i="10"/>
  <c r="BS78" i="10" s="1"/>
  <c r="AX29" i="10"/>
  <c r="AX272" i="10"/>
  <c r="AX214" i="10"/>
  <c r="BS214" i="10" s="1"/>
  <c r="AR146" i="10"/>
  <c r="AX116" i="10"/>
  <c r="AX82" i="10"/>
  <c r="BS82" i="10" s="1"/>
  <c r="AX221" i="10"/>
  <c r="BS221" i="10" s="1"/>
  <c r="AX195" i="10"/>
  <c r="BS195" i="10" s="1"/>
  <c r="AX172" i="10"/>
  <c r="BS172" i="10" s="1"/>
  <c r="AX148" i="10"/>
  <c r="W17" i="10"/>
  <c r="AS15" i="10"/>
  <c r="AR192" i="10"/>
  <c r="BN196" i="10" s="1"/>
  <c r="AX189" i="10"/>
  <c r="BS189" i="10" s="1"/>
  <c r="AS274" i="10"/>
  <c r="AW274" i="10"/>
  <c r="AX253" i="10"/>
  <c r="AX241" i="10"/>
  <c r="AX230" i="10"/>
  <c r="AV227" i="10"/>
  <c r="AR227" i="10"/>
  <c r="AX209" i="10"/>
  <c r="AX198" i="10"/>
  <c r="BS198" i="10" s="1"/>
  <c r="AX178" i="10"/>
  <c r="BS178" i="10" s="1"/>
  <c r="AX168" i="10"/>
  <c r="BS168" i="10" s="1"/>
  <c r="AX157" i="10"/>
  <c r="BS157" i="10" s="1"/>
  <c r="AS134" i="10"/>
  <c r="AR89" i="10"/>
  <c r="BN93" i="10" s="1"/>
  <c r="AX77" i="10"/>
  <c r="AR65" i="10"/>
  <c r="BN66" i="10" s="1"/>
  <c r="AR53" i="10"/>
  <c r="AR28" i="10"/>
  <c r="V17" i="10"/>
  <c r="AR15" i="10"/>
  <c r="BN17" i="10" s="1"/>
  <c r="AS277" i="10"/>
  <c r="AX277" i="10" s="1"/>
  <c r="AW267" i="10"/>
  <c r="AS267" i="10"/>
  <c r="AS208" i="10"/>
  <c r="AX208" i="10" s="1"/>
  <c r="BS208" i="10" s="1"/>
  <c r="AW200" i="10"/>
  <c r="AS200" i="10"/>
  <c r="AS156" i="10"/>
  <c r="AX156" i="10" s="1"/>
  <c r="AX142" i="10"/>
  <c r="AR129" i="10"/>
  <c r="AR122" i="10"/>
  <c r="AR106" i="10"/>
  <c r="AX96" i="10"/>
  <c r="AS72" i="10"/>
  <c r="AX72" i="10" s="1"/>
  <c r="AW62" i="10"/>
  <c r="AS62" i="10"/>
  <c r="AS83" i="10" s="1"/>
  <c r="AS35" i="10"/>
  <c r="V270" i="10"/>
  <c r="AR269" i="10"/>
  <c r="BN270" i="10" s="1"/>
  <c r="AX252" i="10"/>
  <c r="AX232" i="10"/>
  <c r="BS232" i="10" s="1"/>
  <c r="AX222" i="10"/>
  <c r="BS222" i="10" s="1"/>
  <c r="AX211" i="10"/>
  <c r="AX190" i="10"/>
  <c r="AX180" i="10"/>
  <c r="BS180" i="10" s="1"/>
  <c r="AX170" i="10"/>
  <c r="AR165" i="10"/>
  <c r="AX136" i="10"/>
  <c r="BS136" i="10" s="1"/>
  <c r="AX101" i="10"/>
  <c r="BS101" i="10" s="1"/>
  <c r="V69" i="10"/>
  <c r="AR68" i="10"/>
  <c r="BN69" i="10" s="1"/>
  <c r="AX56" i="10"/>
  <c r="AR43" i="10"/>
  <c r="BN44" i="10" s="1"/>
  <c r="AR20" i="10"/>
  <c r="AX276" i="10"/>
  <c r="BS276" i="10" s="1"/>
  <c r="V234" i="10"/>
  <c r="V122" i="10"/>
  <c r="V20" i="10"/>
  <c r="V137" i="10"/>
  <c r="V274" i="10"/>
  <c r="V227" i="10"/>
  <c r="V278" i="10"/>
  <c r="V47" i="10"/>
  <c r="V146" i="10"/>
  <c r="V152" i="10"/>
  <c r="V267" i="10"/>
  <c r="V176" i="10"/>
  <c r="V212" i="10"/>
  <c r="V200" i="10"/>
  <c r="V130" i="10"/>
  <c r="W267" i="10"/>
  <c r="V219" i="10"/>
  <c r="V94" i="10"/>
  <c r="AR94" i="10" s="1"/>
  <c r="BN102" i="10" s="1"/>
  <c r="Z94" i="10"/>
  <c r="AS129" i="11"/>
  <c r="BC129" i="11" s="1"/>
  <c r="AS73" i="11"/>
  <c r="BC73" i="11" s="1"/>
  <c r="AS32" i="11"/>
  <c r="AS185" i="11"/>
  <c r="BC185" i="11" s="1"/>
  <c r="AS141" i="11"/>
  <c r="AS60" i="11"/>
  <c r="AS262" i="11"/>
  <c r="BC262" i="11" s="1"/>
  <c r="AS8" i="11"/>
  <c r="AT228" i="11"/>
  <c r="BD228" i="11" s="1"/>
  <c r="AT136" i="11"/>
  <c r="AT198" i="11"/>
  <c r="BD198" i="11" s="1"/>
  <c r="AT65" i="11"/>
  <c r="BD65" i="11" s="1"/>
  <c r="AT256" i="11"/>
  <c r="BD256" i="11" s="1"/>
  <c r="AT222" i="11"/>
  <c r="BD222" i="11" s="1"/>
  <c r="AT156" i="11"/>
  <c r="BD156" i="11" s="1"/>
  <c r="AT18" i="11"/>
  <c r="BD18" i="11" s="1"/>
  <c r="AS260" i="11"/>
  <c r="BC260" i="11" s="1"/>
  <c r="AS263" i="11"/>
  <c r="BC263" i="11" s="1"/>
  <c r="AS224" i="11"/>
  <c r="AS210" i="11"/>
  <c r="AS195" i="11"/>
  <c r="BC195" i="11" s="1"/>
  <c r="AS91" i="11"/>
  <c r="AS52" i="11"/>
  <c r="AS9" i="11"/>
  <c r="AS104" i="11"/>
  <c r="BC104" i="11" s="1"/>
  <c r="AS78" i="11"/>
  <c r="BC78" i="11" s="1"/>
  <c r="AS230" i="11"/>
  <c r="BC230" i="11" s="1"/>
  <c r="AS174" i="11"/>
  <c r="AS154" i="11"/>
  <c r="BC154" i="11" s="1"/>
  <c r="AS126" i="11"/>
  <c r="BC126" i="11" s="1"/>
  <c r="AS25" i="11"/>
  <c r="BC25" i="11" s="1"/>
  <c r="AT275" i="11"/>
  <c r="BD275" i="11" s="1"/>
  <c r="AT245" i="11"/>
  <c r="BD245" i="11" s="1"/>
  <c r="AT233" i="11"/>
  <c r="BD233" i="11" s="1"/>
  <c r="AT223" i="11"/>
  <c r="BD223" i="11" s="1"/>
  <c r="AT213" i="11"/>
  <c r="BD213" i="11" s="1"/>
  <c r="AT181" i="11"/>
  <c r="BD181" i="11" s="1"/>
  <c r="AT150" i="11"/>
  <c r="BD150" i="11" s="1"/>
  <c r="AT19" i="11"/>
  <c r="BD19" i="11" s="1"/>
  <c r="AT185" i="11"/>
  <c r="BD185" i="11" s="1"/>
  <c r="AT155" i="11"/>
  <c r="BD155" i="11" s="1"/>
  <c r="AT121" i="11"/>
  <c r="BD121" i="11" s="1"/>
  <c r="AT148" i="11"/>
  <c r="BD148" i="11" s="1"/>
  <c r="AT46" i="11"/>
  <c r="BD46" i="11" s="1"/>
  <c r="AT119" i="11"/>
  <c r="BD119" i="11" s="1"/>
  <c r="AT35" i="11"/>
  <c r="BD35" i="11" s="1"/>
  <c r="AT109" i="11"/>
  <c r="BD109" i="11" s="1"/>
  <c r="AT203" i="11"/>
  <c r="BD203" i="11" s="1"/>
  <c r="AS98" i="11"/>
  <c r="AS225" i="11"/>
  <c r="AS120" i="11"/>
  <c r="AS202" i="11"/>
  <c r="BC202" i="11" s="1"/>
  <c r="AS135" i="11"/>
  <c r="AT237" i="11"/>
  <c r="BD237" i="11" s="1"/>
  <c r="AT202" i="11"/>
  <c r="AT58" i="11"/>
  <c r="BD58" i="11" s="1"/>
  <c r="AT221" i="11"/>
  <c r="BD221" i="11" s="1"/>
  <c r="AT97" i="11"/>
  <c r="BD97" i="11" s="1"/>
  <c r="AS163" i="11"/>
  <c r="AT124" i="11"/>
  <c r="BD124" i="11" s="1"/>
  <c r="AT110" i="11"/>
  <c r="BD110" i="11" s="1"/>
  <c r="AT180" i="11"/>
  <c r="BD180" i="11" s="1"/>
  <c r="AT80" i="11"/>
  <c r="BD80" i="11" s="1"/>
  <c r="AT33" i="11"/>
  <c r="BD33" i="11" s="1"/>
  <c r="AT98" i="11"/>
  <c r="BD98" i="11" s="1"/>
  <c r="AT42" i="11"/>
  <c r="BD42" i="11" s="1"/>
  <c r="AS240" i="11"/>
  <c r="AS204" i="11"/>
  <c r="BC204" i="11" s="1"/>
  <c r="AS85" i="11"/>
  <c r="BC85" i="11" s="1"/>
  <c r="AS24" i="11"/>
  <c r="BC24" i="11" s="1"/>
  <c r="AS256" i="11"/>
  <c r="BC256" i="11" s="1"/>
  <c r="AS218" i="11"/>
  <c r="AS201" i="11"/>
  <c r="BC201" i="11" s="1"/>
  <c r="AS170" i="11"/>
  <c r="BC170" i="11" s="1"/>
  <c r="AS145" i="11"/>
  <c r="AE99" i="10"/>
  <c r="AS259" i="11"/>
  <c r="BC259" i="11" s="1"/>
  <c r="AS221" i="11"/>
  <c r="BC221" i="11" s="1"/>
  <c r="AS192" i="11"/>
  <c r="AS175" i="11"/>
  <c r="BC175" i="11" s="1"/>
  <c r="AS132" i="11"/>
  <c r="BC132" i="11" s="1"/>
  <c r="AS109" i="11"/>
  <c r="AS72" i="11"/>
  <c r="BC72" i="11" s="1"/>
  <c r="AS48" i="11"/>
  <c r="AS194" i="11"/>
  <c r="BC194" i="11" s="1"/>
  <c r="AS100" i="11"/>
  <c r="BC100" i="11" s="1"/>
  <c r="AS71" i="11"/>
  <c r="BC71" i="11" s="1"/>
  <c r="AS275" i="11"/>
  <c r="BC275" i="11" s="1"/>
  <c r="AS249" i="11"/>
  <c r="AS209" i="11"/>
  <c r="BC209" i="11" s="1"/>
  <c r="AS171" i="11"/>
  <c r="AS150" i="11"/>
  <c r="AS123" i="11"/>
  <c r="BC123" i="11" s="1"/>
  <c r="AT178" i="11"/>
  <c r="BD178" i="11" s="1"/>
  <c r="AT164" i="11"/>
  <c r="BD164" i="11" s="1"/>
  <c r="AS115" i="11"/>
  <c r="BC115" i="11" s="1"/>
  <c r="AT77" i="11"/>
  <c r="BD77" i="11" s="1"/>
  <c r="AT255" i="11"/>
  <c r="BD255" i="11" s="1"/>
  <c r="AT78" i="11"/>
  <c r="AT115" i="11"/>
  <c r="AT134" i="11"/>
  <c r="BD134" i="11" s="1"/>
  <c r="AT118" i="11"/>
  <c r="BD118" i="11" s="1"/>
  <c r="AT192" i="11"/>
  <c r="BD192" i="11" s="1"/>
  <c r="AT90" i="11"/>
  <c r="BD90" i="11" s="1"/>
  <c r="AT29" i="11"/>
  <c r="BD29" i="11" s="1"/>
  <c r="AT277" i="11"/>
  <c r="BD277" i="11" s="1"/>
  <c r="AT240" i="11"/>
  <c r="BD240" i="11" s="1"/>
  <c r="AT229" i="11"/>
  <c r="AT218" i="11"/>
  <c r="BD218" i="11" s="1"/>
  <c r="AT208" i="11"/>
  <c r="BD208" i="11" s="1"/>
  <c r="AT197" i="11"/>
  <c r="AT177" i="11"/>
  <c r="BD177" i="11" s="1"/>
  <c r="AT153" i="11"/>
  <c r="BD153" i="11" s="1"/>
  <c r="AT91" i="11"/>
  <c r="BD91" i="11" s="1"/>
  <c r="AT76" i="11"/>
  <c r="BD76" i="11" s="1"/>
  <c r="AT13" i="11"/>
  <c r="AT263" i="11"/>
  <c r="BD263" i="11" s="1"/>
  <c r="AT199" i="11"/>
  <c r="BD199" i="11" s="1"/>
  <c r="AT151" i="11"/>
  <c r="BD151" i="11" s="1"/>
  <c r="AT123" i="11"/>
  <c r="AT95" i="11"/>
  <c r="BD95" i="11" s="1"/>
  <c r="AT259" i="11"/>
  <c r="AT126" i="11"/>
  <c r="BD126" i="11" s="1"/>
  <c r="AS86" i="11"/>
  <c r="AS220" i="11"/>
  <c r="AT226" i="11"/>
  <c r="BD226" i="11" s="1"/>
  <c r="AT113" i="11"/>
  <c r="BD113" i="11" s="1"/>
  <c r="AT172" i="11"/>
  <c r="BD172" i="11" s="1"/>
  <c r="AS244" i="11"/>
  <c r="AS193" i="11"/>
  <c r="AS177" i="11"/>
  <c r="BC177" i="11" s="1"/>
  <c r="AS70" i="11"/>
  <c r="AS45" i="11"/>
  <c r="AS28" i="11"/>
  <c r="AS228" i="11"/>
  <c r="BC228" i="11" s="1"/>
  <c r="AS182" i="11"/>
  <c r="BC182" i="11" s="1"/>
  <c r="AS151" i="11"/>
  <c r="AS136" i="11"/>
  <c r="BC136" i="11" s="1"/>
  <c r="AS116" i="11"/>
  <c r="AS76" i="11"/>
  <c r="BC76" i="11" s="1"/>
  <c r="AS56" i="11"/>
  <c r="AS35" i="11"/>
  <c r="AS13" i="11"/>
  <c r="BC13" i="11" s="1"/>
  <c r="AS82" i="11"/>
  <c r="BC82" i="11" s="1"/>
  <c r="AS50" i="11"/>
  <c r="AS258" i="11"/>
  <c r="AS233" i="11"/>
  <c r="BC233" i="11" s="1"/>
  <c r="AS216" i="11"/>
  <c r="AS198" i="11"/>
  <c r="BC198" i="11" s="1"/>
  <c r="AT168" i="11"/>
  <c r="BD168" i="11" s="1"/>
  <c r="AT135" i="11"/>
  <c r="BD135" i="11" s="1"/>
  <c r="AE201" i="10"/>
  <c r="AS277" i="11"/>
  <c r="AS186" i="11"/>
  <c r="AS167" i="11"/>
  <c r="AS142" i="11"/>
  <c r="BC142" i="11" s="1"/>
  <c r="AS96" i="11"/>
  <c r="AS57" i="11"/>
  <c r="BC57" i="11" s="1"/>
  <c r="AS36" i="11"/>
  <c r="AS15" i="11"/>
  <c r="BC15" i="11" s="1"/>
  <c r="AS255" i="11"/>
  <c r="AS172" i="11"/>
  <c r="AS158" i="11"/>
  <c r="BC158" i="11" s="1"/>
  <c r="AS144" i="11"/>
  <c r="BC144" i="11" s="1"/>
  <c r="AS105" i="11"/>
  <c r="AS84" i="11"/>
  <c r="BC84" i="11" s="1"/>
  <c r="AS68" i="11"/>
  <c r="BC68" i="11" s="1"/>
  <c r="AS43" i="11"/>
  <c r="AS22" i="11"/>
  <c r="AS97" i="11"/>
  <c r="BC97" i="11" s="1"/>
  <c r="AS271" i="11"/>
  <c r="AS245" i="11"/>
  <c r="BC245" i="11" s="1"/>
  <c r="AS223" i="11"/>
  <c r="AS188" i="11"/>
  <c r="BC188" i="11" s="1"/>
  <c r="AS168" i="11"/>
  <c r="AS147" i="11"/>
  <c r="BC147" i="11" s="1"/>
  <c r="AT266" i="11"/>
  <c r="BD266" i="11" s="1"/>
  <c r="AT253" i="11"/>
  <c r="AT241" i="11"/>
  <c r="BD241" i="11" s="1"/>
  <c r="AT220" i="11"/>
  <c r="BD220" i="11" s="1"/>
  <c r="AT209" i="11"/>
  <c r="BD209" i="11" s="1"/>
  <c r="AT191" i="11"/>
  <c r="BD191" i="11" s="1"/>
  <c r="AT92" i="11"/>
  <c r="BD92" i="11" s="1"/>
  <c r="AT73" i="11"/>
  <c r="AT57" i="11"/>
  <c r="BD57" i="11" s="1"/>
  <c r="AT28" i="11"/>
  <c r="BD28" i="11" s="1"/>
  <c r="AT15" i="11"/>
  <c r="BD15" i="11" s="1"/>
  <c r="AT207" i="11"/>
  <c r="BD207" i="11" s="1"/>
  <c r="AT25" i="11"/>
  <c r="BD25" i="11" s="1"/>
  <c r="AT145" i="11"/>
  <c r="BD145" i="11" s="1"/>
  <c r="AT75" i="11"/>
  <c r="BD75" i="11" s="1"/>
  <c r="AT111" i="11"/>
  <c r="BD111" i="11" s="1"/>
  <c r="AT149" i="11"/>
  <c r="BD149" i="11" s="1"/>
  <c r="AT87" i="11"/>
  <c r="BD87" i="11" s="1"/>
  <c r="AT60" i="11"/>
  <c r="BD60" i="11" s="1"/>
  <c r="AK284" i="11"/>
  <c r="AT141" i="11"/>
  <c r="BD141" i="11" s="1"/>
  <c r="AT128" i="11"/>
  <c r="AT116" i="11"/>
  <c r="BD116" i="11" s="1"/>
  <c r="AT105" i="11"/>
  <c r="BD105" i="11" s="1"/>
  <c r="AT189" i="11"/>
  <c r="AT86" i="11"/>
  <c r="BD86" i="11" s="1"/>
  <c r="AT100" i="11"/>
  <c r="AS197" i="11"/>
  <c r="AS156" i="11"/>
  <c r="BC156" i="11" s="1"/>
  <c r="AS106" i="11"/>
  <c r="BC106" i="11" s="1"/>
  <c r="AS161" i="11"/>
  <c r="BC161" i="11" s="1"/>
  <c r="AT85" i="11"/>
  <c r="AT49" i="11"/>
  <c r="BD49" i="11" s="1"/>
  <c r="AT24" i="11"/>
  <c r="AT8" i="11"/>
  <c r="BD8" i="11" s="1"/>
  <c r="AT125" i="11"/>
  <c r="BD125" i="11" s="1"/>
  <c r="AT268" i="11"/>
  <c r="BD268" i="11" s="1"/>
  <c r="AT22" i="11"/>
  <c r="BD22" i="11" s="1"/>
  <c r="AT101" i="11"/>
  <c r="BD101" i="11" s="1"/>
  <c r="AT231" i="11"/>
  <c r="BD231" i="11" s="1"/>
  <c r="AT50" i="11"/>
  <c r="BD50" i="11" s="1"/>
  <c r="AS55" i="11"/>
  <c r="BC55" i="11" s="1"/>
  <c r="AT244" i="11"/>
  <c r="AT190" i="11"/>
  <c r="BD190" i="11" s="1"/>
  <c r="AT170" i="11"/>
  <c r="BD170" i="11" s="1"/>
  <c r="AS125" i="11"/>
  <c r="BC125" i="11" s="1"/>
  <c r="AT214" i="11"/>
  <c r="BD214" i="11" s="1"/>
  <c r="AT158" i="11"/>
  <c r="BD158" i="11" s="1"/>
  <c r="AS103" i="11"/>
  <c r="AS273" i="11"/>
  <c r="AS252" i="11"/>
  <c r="BC252" i="11" s="1"/>
  <c r="AS229" i="11"/>
  <c r="BC229" i="11" s="1"/>
  <c r="AS211" i="11"/>
  <c r="AS183" i="11"/>
  <c r="AS110" i="11"/>
  <c r="AS53" i="11"/>
  <c r="AS11" i="11"/>
  <c r="AS272" i="11"/>
  <c r="BC272" i="11" s="1"/>
  <c r="AS251" i="11"/>
  <c r="BC251" i="11" s="1"/>
  <c r="AS217" i="11"/>
  <c r="BC217" i="11" s="1"/>
  <c r="AS189" i="11"/>
  <c r="BC189" i="11" s="1"/>
  <c r="AS169" i="11"/>
  <c r="AS155" i="11"/>
  <c r="BC155" i="11" s="1"/>
  <c r="AS80" i="11"/>
  <c r="AS64" i="11"/>
  <c r="BC64" i="11" s="1"/>
  <c r="AS18" i="11"/>
  <c r="AS119" i="11"/>
  <c r="BC119" i="11" s="1"/>
  <c r="AS63" i="11"/>
  <c r="BC63" i="11" s="1"/>
  <c r="AS266" i="11"/>
  <c r="BC266" i="11" s="1"/>
  <c r="AS241" i="11"/>
  <c r="BC241" i="11" s="1"/>
  <c r="AS206" i="11"/>
  <c r="BC206" i="11" s="1"/>
  <c r="AS184" i="11"/>
  <c r="BC184" i="11" s="1"/>
  <c r="AS164" i="11"/>
  <c r="BC164" i="11" s="1"/>
  <c r="AS12" i="11"/>
  <c r="BC12" i="11" s="1"/>
  <c r="AT206" i="11"/>
  <c r="BD206" i="11" s="1"/>
  <c r="AT174" i="11"/>
  <c r="BD174" i="11" s="1"/>
  <c r="AT157" i="11"/>
  <c r="AT89" i="11"/>
  <c r="AT53" i="11"/>
  <c r="BD53" i="11" s="1"/>
  <c r="AT239" i="11"/>
  <c r="AT129" i="11"/>
  <c r="BD129" i="11" s="1"/>
  <c r="AT114" i="11"/>
  <c r="AT103" i="11"/>
  <c r="BD103" i="11" s="1"/>
  <c r="AT179" i="11"/>
  <c r="AT16" i="11"/>
  <c r="BD16" i="11" s="1"/>
  <c r="AT273" i="11"/>
  <c r="BD273" i="11" s="1"/>
  <c r="AT260" i="11"/>
  <c r="AT248" i="11"/>
  <c r="BD248" i="11" s="1"/>
  <c r="AT236" i="11"/>
  <c r="BD236" i="11" s="1"/>
  <c r="AT225" i="11"/>
  <c r="BD225" i="11" s="1"/>
  <c r="AT215" i="11"/>
  <c r="BD215" i="11" s="1"/>
  <c r="AT204" i="11"/>
  <c r="BD204" i="11" s="1"/>
  <c r="AT193" i="11"/>
  <c r="BD193" i="11" s="1"/>
  <c r="AT183" i="11"/>
  <c r="BD183" i="11" s="1"/>
  <c r="AT173" i="11"/>
  <c r="BD173" i="11" s="1"/>
  <c r="AT160" i="11"/>
  <c r="BD160" i="11" s="1"/>
  <c r="AS138" i="11"/>
  <c r="BC138" i="11" s="1"/>
  <c r="AT72" i="11"/>
  <c r="BD72" i="11" s="1"/>
  <c r="AT56" i="11"/>
  <c r="BD56" i="11" s="1"/>
  <c r="AT247" i="11"/>
  <c r="BD247" i="11" s="1"/>
  <c r="AT182" i="11"/>
  <c r="AT55" i="11"/>
  <c r="BD55" i="11" s="1"/>
  <c r="AT143" i="11"/>
  <c r="BD143" i="11" s="1"/>
  <c r="AT243" i="11"/>
  <c r="BD243" i="11" s="1"/>
  <c r="AB39" i="10"/>
  <c r="AB98" i="10"/>
  <c r="K283" i="11"/>
  <c r="AB237" i="10"/>
  <c r="AS237" i="11"/>
  <c r="BC237" i="11" s="1"/>
  <c r="AB191" i="10"/>
  <c r="AB129" i="10"/>
  <c r="AB232" i="10"/>
  <c r="AS232" i="11"/>
  <c r="BC232" i="11" s="1"/>
  <c r="AB118" i="10"/>
  <c r="AS118" i="11"/>
  <c r="BC118" i="11" s="1"/>
  <c r="AB162" i="10"/>
  <c r="AB173" i="10"/>
  <c r="AS173" i="11"/>
  <c r="AB240" i="10"/>
  <c r="AB207" i="10"/>
  <c r="AS207" i="11"/>
  <c r="AB71" i="10"/>
  <c r="AT71" i="11"/>
  <c r="BD71" i="11" s="1"/>
  <c r="AB248" i="10"/>
  <c r="AS248" i="11"/>
  <c r="AB92" i="10"/>
  <c r="AB40" i="10"/>
  <c r="AT40" i="11"/>
  <c r="BD40" i="11" s="1"/>
  <c r="AB215" i="10"/>
  <c r="AS215" i="11"/>
  <c r="AB89" i="10"/>
  <c r="AS89" i="11"/>
  <c r="BC89" i="11" s="1"/>
  <c r="AB258" i="10"/>
  <c r="AB33" i="10"/>
  <c r="AS33" i="11"/>
  <c r="BC33" i="11" s="1"/>
  <c r="W122" i="10"/>
  <c r="V165" i="10"/>
  <c r="W274" i="10"/>
  <c r="V83" i="10"/>
  <c r="V117" i="10"/>
  <c r="W69" i="10"/>
  <c r="W200" i="10"/>
  <c r="V140" i="10"/>
  <c r="W112" i="10"/>
  <c r="W278" i="10"/>
  <c r="W212" i="10"/>
  <c r="W270" i="10"/>
  <c r="N283" i="11"/>
  <c r="H295" i="11"/>
  <c r="H287" i="11"/>
  <c r="H294" i="11"/>
  <c r="H296" i="11"/>
  <c r="H293" i="11"/>
  <c r="H297" i="11"/>
  <c r="H298" i="11"/>
  <c r="L283" i="11"/>
  <c r="W59" i="10"/>
  <c r="W137" i="10"/>
  <c r="W140" i="10" s="1"/>
  <c r="W44" i="10"/>
  <c r="W54" i="10" s="1"/>
  <c r="W254" i="10" s="1"/>
  <c r="W41" i="10" s="1"/>
  <c r="W196" i="10" s="1"/>
  <c r="W10" i="10" s="1"/>
  <c r="W26" i="10" s="1"/>
  <c r="AB114" i="10"/>
  <c r="AB247" i="10"/>
  <c r="W219" i="10"/>
  <c r="W176" i="10"/>
  <c r="W62" i="10"/>
  <c r="W133" i="10"/>
  <c r="W146" i="10"/>
  <c r="W130" i="10"/>
  <c r="W227" i="10"/>
  <c r="W14" i="10"/>
  <c r="V59" i="10"/>
  <c r="W165" i="10"/>
  <c r="W83" i="10"/>
  <c r="W20" i="10"/>
  <c r="W234" i="10"/>
  <c r="W117" i="10"/>
  <c r="AE235" i="10"/>
  <c r="AS27" i="11"/>
  <c r="AB9" i="10"/>
  <c r="AS179" i="11"/>
  <c r="AB179" i="10"/>
  <c r="AB151" i="10"/>
  <c r="AB108" i="10"/>
  <c r="AB166" i="10"/>
  <c r="AB128" i="10"/>
  <c r="AB131" i="10"/>
  <c r="AT217" i="11"/>
  <c r="AE148" i="10"/>
  <c r="AT232" i="11"/>
  <c r="BD232" i="11" s="1"/>
  <c r="AT68" i="11"/>
  <c r="BD68" i="11" s="1"/>
  <c r="AS95" i="11"/>
  <c r="BC95" i="11" s="1"/>
  <c r="AS269" i="11"/>
  <c r="BC269" i="11" s="1"/>
  <c r="AS39" i="11"/>
  <c r="AS178" i="11"/>
  <c r="BC178" i="11" s="1"/>
  <c r="AT99" i="11"/>
  <c r="BD99" i="11" s="1"/>
  <c r="AS114" i="11"/>
  <c r="BC114" i="11" s="1"/>
  <c r="AE247" i="10"/>
  <c r="AS214" i="11"/>
  <c r="BC214" i="11" s="1"/>
  <c r="AE139" i="10"/>
  <c r="AS111" i="11"/>
  <c r="AS226" i="11"/>
  <c r="BC226" i="11" s="1"/>
  <c r="AT171" i="11"/>
  <c r="BD171" i="11" s="1"/>
  <c r="AE171" i="10"/>
  <c r="AT161" i="11"/>
  <c r="BD161" i="11" s="1"/>
  <c r="AT272" i="11"/>
  <c r="BD272" i="11" s="1"/>
  <c r="AT166" i="11"/>
  <c r="BD166" i="11" s="1"/>
  <c r="AT139" i="11"/>
  <c r="BD139" i="11" s="1"/>
  <c r="AT251" i="11"/>
  <c r="BD251" i="11" s="1"/>
  <c r="AE225" i="10"/>
  <c r="AT163" i="11"/>
  <c r="BD163" i="11" s="1"/>
  <c r="AE151" i="10"/>
  <c r="AE128" i="10"/>
  <c r="AB245" i="10"/>
  <c r="AB75" i="10"/>
  <c r="AB125" i="10"/>
  <c r="AB53" i="10"/>
  <c r="AE248" i="10"/>
  <c r="AS65" i="11"/>
  <c r="BC65" i="11" s="1"/>
  <c r="AS49" i="11"/>
  <c r="BC49" i="11" s="1"/>
  <c r="AS203" i="11"/>
  <c r="AS191" i="11"/>
  <c r="BC191" i="11" s="1"/>
  <c r="AT106" i="11"/>
  <c r="AT96" i="11"/>
  <c r="BD96" i="11" s="1"/>
  <c r="AE115" i="10"/>
  <c r="AT36" i="11"/>
  <c r="BD36" i="11" s="1"/>
  <c r="AE111" i="10"/>
  <c r="AT12" i="11"/>
  <c r="AS87" i="11"/>
  <c r="AE180" i="10"/>
  <c r="AS160" i="11"/>
  <c r="BC160" i="11" s="1"/>
  <c r="AS149" i="11"/>
  <c r="AE149" i="10"/>
  <c r="AS134" i="11"/>
  <c r="BC134" i="11" s="1"/>
  <c r="AE96" i="10"/>
  <c r="AS181" i="11"/>
  <c r="BC181" i="11" s="1"/>
  <c r="AB150" i="10"/>
  <c r="AB16" i="10"/>
  <c r="AB155" i="10"/>
  <c r="AB22" i="10"/>
  <c r="AB204" i="10"/>
  <c r="AB96" i="10"/>
  <c r="AS236" i="11"/>
  <c r="AS199" i="11"/>
  <c r="BC199" i="11" s="1"/>
  <c r="AE253" i="10"/>
  <c r="AE245" i="10"/>
  <c r="AE150" i="10"/>
  <c r="AS75" i="11"/>
  <c r="AE33" i="10"/>
  <c r="AE16" i="10"/>
  <c r="AE226" i="10"/>
  <c r="AT194" i="11"/>
  <c r="BD194" i="11" s="1"/>
  <c r="AT81" i="11"/>
  <c r="BD81" i="11" s="1"/>
  <c r="AT70" i="11"/>
  <c r="AT32" i="11"/>
  <c r="BD32" i="11" s="1"/>
  <c r="AT7" i="11"/>
  <c r="BD7" i="11" s="1"/>
  <c r="AT175" i="11"/>
  <c r="BD175" i="11" s="1"/>
  <c r="AT104" i="11"/>
  <c r="AE179" i="10"/>
  <c r="AT252" i="11"/>
  <c r="BD252" i="11" s="1"/>
  <c r="AT186" i="11"/>
  <c r="BD186" i="11" s="1"/>
  <c r="AE177" i="10"/>
  <c r="AT64" i="11"/>
  <c r="BD64" i="11" s="1"/>
  <c r="AT39" i="11"/>
  <c r="BD39" i="11" s="1"/>
  <c r="AT144" i="11"/>
  <c r="BD144" i="11" s="1"/>
  <c r="AT132" i="11"/>
  <c r="BD132" i="11" s="1"/>
  <c r="AE98" i="10"/>
  <c r="AB163" i="10"/>
  <c r="AB115" i="10"/>
  <c r="AB124" i="10"/>
  <c r="AE124" i="10" s="1"/>
  <c r="AB256" i="10"/>
  <c r="AB201" i="10"/>
  <c r="AB24" i="10"/>
  <c r="AB220" i="10"/>
  <c r="AB157" i="10"/>
  <c r="AB180" i="10"/>
  <c r="AS113" i="11"/>
  <c r="BC113" i="11" s="1"/>
  <c r="AB113" i="10"/>
  <c r="AB188" i="10"/>
  <c r="AB85" i="10"/>
  <c r="AB61" i="10"/>
  <c r="AB49" i="10"/>
  <c r="AB178" i="10"/>
  <c r="AB253" i="10"/>
  <c r="AB63" i="10"/>
  <c r="AS81" i="11"/>
  <c r="BC81" i="11" s="1"/>
  <c r="AB81" i="10"/>
  <c r="AB235" i="10"/>
  <c r="AB182" i="10"/>
  <c r="AE182" i="10" s="1"/>
  <c r="AB136" i="10"/>
  <c r="AB198" i="10"/>
  <c r="AB145" i="10"/>
  <c r="AE145" i="10" s="1"/>
  <c r="AB86" i="10"/>
  <c r="AS58" i="11"/>
  <c r="AB58" i="10"/>
  <c r="AB266" i="10"/>
  <c r="AB225" i="10"/>
  <c r="AB211" i="10"/>
  <c r="AB190" i="10"/>
  <c r="AE190" i="10" s="1"/>
  <c r="AB183" i="10"/>
  <c r="AB177" i="10"/>
  <c r="AB231" i="10"/>
  <c r="AB169" i="10"/>
  <c r="AB148" i="10"/>
  <c r="AB141" i="10"/>
  <c r="AB116" i="10"/>
  <c r="AB105" i="10"/>
  <c r="AE105" i="10" s="1"/>
  <c r="AB91" i="10"/>
  <c r="AE91" i="10" s="1"/>
  <c r="AB80" i="10"/>
  <c r="AB56" i="10"/>
  <c r="AE56" i="10" s="1"/>
  <c r="AB48" i="10"/>
  <c r="AB31" i="10"/>
  <c r="AB38" i="10"/>
  <c r="AE141" i="10"/>
  <c r="AB100" i="10"/>
  <c r="AB168" i="10"/>
  <c r="AB29" i="10"/>
  <c r="AB8" i="10"/>
  <c r="AB99" i="10"/>
  <c r="AB273" i="10"/>
  <c r="AS222" i="11"/>
  <c r="AB222" i="10"/>
  <c r="AB193" i="10"/>
  <c r="AB110" i="10"/>
  <c r="AB103" i="10"/>
  <c r="AB36" i="10"/>
  <c r="AE36" i="10" s="1"/>
  <c r="AB28" i="10"/>
  <c r="AE191" i="10"/>
  <c r="AE183" i="10"/>
  <c r="AB21" i="10"/>
  <c r="AE218" i="10"/>
  <c r="AE39" i="10"/>
  <c r="AE55" i="10"/>
  <c r="AB123" i="10"/>
  <c r="AB158" i="10"/>
  <c r="AE220" i="10"/>
  <c r="AE217" i="10"/>
  <c r="AE222" i="10"/>
  <c r="AE228" i="10"/>
  <c r="AE123" i="10"/>
  <c r="AE136" i="10"/>
  <c r="AB249" i="10"/>
  <c r="AB239" i="10"/>
  <c r="AB189" i="10"/>
  <c r="AB144" i="10"/>
  <c r="AB120" i="10"/>
  <c r="AB70" i="10"/>
  <c r="AB154" i="10"/>
  <c r="AB87" i="10"/>
  <c r="AB277" i="10"/>
  <c r="AB229" i="10"/>
  <c r="AB208" i="10"/>
  <c r="AB186" i="10"/>
  <c r="AB167" i="10"/>
  <c r="AB32" i="10"/>
  <c r="AE32" i="10" s="1"/>
  <c r="AB230" i="10"/>
  <c r="AB143" i="10"/>
  <c r="AB111" i="10"/>
  <c r="AB221" i="10"/>
  <c r="AE221" i="10" s="1"/>
  <c r="AB175" i="10"/>
  <c r="AB132" i="10"/>
  <c r="AB262" i="10"/>
  <c r="AB181" i="10"/>
  <c r="AB223" i="10"/>
  <c r="AB135" i="10"/>
  <c r="AB55" i="10"/>
  <c r="AB255" i="10"/>
  <c r="AB214" i="10"/>
  <c r="AE214" i="10" s="1"/>
  <c r="AB172" i="10"/>
  <c r="AB101" i="10"/>
  <c r="AB64" i="10"/>
  <c r="AB13" i="10"/>
  <c r="AB218" i="10"/>
  <c r="AB197" i="10"/>
  <c r="AB156" i="10"/>
  <c r="AB138" i="10"/>
  <c r="AB106" i="10"/>
  <c r="AB45" i="10"/>
  <c r="AB7" i="10"/>
  <c r="AB268" i="10"/>
  <c r="AB241" i="10"/>
  <c r="AB50" i="10"/>
  <c r="AB233" i="10"/>
  <c r="AB269" i="10"/>
  <c r="AB226" i="10"/>
  <c r="AB184" i="10"/>
  <c r="AB199" i="10"/>
  <c r="AB19" i="10"/>
  <c r="AB52" i="10"/>
  <c r="AB90" i="10"/>
  <c r="AB76" i="10"/>
  <c r="AE76" i="10" s="1"/>
  <c r="AB27" i="10"/>
  <c r="AB244" i="10"/>
  <c r="AB121" i="10"/>
  <c r="AB209" i="10"/>
  <c r="AB25" i="10"/>
  <c r="AE25" i="10" s="1"/>
  <c r="AB251" i="10"/>
  <c r="AB185" i="10"/>
  <c r="AB160" i="10"/>
  <c r="AB149" i="10"/>
  <c r="AB65" i="10"/>
  <c r="AB78" i="10"/>
  <c r="AB43" i="10"/>
  <c r="AB57" i="10"/>
  <c r="AB104" i="10"/>
  <c r="AE104" i="10" s="1"/>
  <c r="AB68" i="10"/>
  <c r="AE68" i="10" s="1"/>
  <c r="AB18" i="10"/>
  <c r="AB236" i="10"/>
  <c r="AB42" i="10"/>
  <c r="AB243" i="10"/>
  <c r="AB210" i="10"/>
  <c r="AB97" i="10"/>
  <c r="AE97" i="10" s="1"/>
  <c r="AB12" i="10"/>
  <c r="AB109" i="10"/>
  <c r="AE109" i="10" s="1"/>
  <c r="AB84" i="10"/>
  <c r="AB60" i="10"/>
  <c r="AB35" i="10"/>
  <c r="AB252" i="10"/>
  <c r="AA283" i="11"/>
  <c r="AS7" i="11"/>
  <c r="AB275" i="10"/>
  <c r="AB206" i="10"/>
  <c r="AB164" i="10"/>
  <c r="AB119" i="10"/>
  <c r="AB46" i="10"/>
  <c r="AB263" i="10"/>
  <c r="AE263" i="10" s="1"/>
  <c r="AB217" i="10"/>
  <c r="AB195" i="10"/>
  <c r="AB265" i="10"/>
  <c r="AB134" i="10"/>
  <c r="AB15" i="10"/>
  <c r="AB271" i="10"/>
  <c r="AB202" i="10"/>
  <c r="AE202" i="10" s="1"/>
  <c r="AB161" i="10"/>
  <c r="AE161" i="10" s="1"/>
  <c r="AB139" i="10"/>
  <c r="AB67" i="10"/>
  <c r="AB259" i="10"/>
  <c r="AB192" i="10"/>
  <c r="AB260" i="10"/>
  <c r="AE260" i="10" s="1"/>
  <c r="AB153" i="10"/>
  <c r="AB11" i="10"/>
  <c r="AB216" i="10"/>
  <c r="AB194" i="10"/>
  <c r="AB174" i="10"/>
  <c r="AB82" i="10"/>
  <c r="AB276" i="10"/>
  <c r="AB228" i="10"/>
  <c r="AB77" i="10"/>
  <c r="AE77" i="10" s="1"/>
  <c r="Y283" i="11"/>
  <c r="AB213" i="10"/>
  <c r="AE213" i="10" s="1"/>
  <c r="AB171" i="10"/>
  <c r="AB272" i="10"/>
  <c r="AE272" i="10" s="1"/>
  <c r="AB224" i="10"/>
  <c r="AB203" i="10"/>
  <c r="AB95" i="10"/>
  <c r="AB170" i="10"/>
  <c r="AE170" i="10" s="1"/>
  <c r="AB142" i="10"/>
  <c r="AB73" i="10"/>
  <c r="Y279" i="11"/>
  <c r="AA279" i="11"/>
  <c r="R147" i="10"/>
  <c r="U147" i="10" s="1"/>
  <c r="BS202" i="10" l="1"/>
  <c r="BN133" i="10"/>
  <c r="BN279" i="10" s="1"/>
  <c r="BN280" i="10" s="1"/>
  <c r="BS272" i="10"/>
  <c r="X58" i="11"/>
  <c r="AE58" i="11" s="1"/>
  <c r="AZ58" i="11" s="1"/>
  <c r="AB224" i="11"/>
  <c r="AX224" i="11" s="1"/>
  <c r="X151" i="11"/>
  <c r="AW151" i="11" s="1"/>
  <c r="X248" i="11"/>
  <c r="AW248" i="11" s="1"/>
  <c r="X190" i="11"/>
  <c r="AW190" i="11" s="1"/>
  <c r="X144" i="11"/>
  <c r="AW144" i="11" s="1"/>
  <c r="X71" i="11"/>
  <c r="AW71" i="11" s="1"/>
  <c r="X80" i="11"/>
  <c r="AW80" i="11" s="1"/>
  <c r="X178" i="11"/>
  <c r="AE178" i="11" s="1"/>
  <c r="AZ178" i="11" s="1"/>
  <c r="X38" i="11"/>
  <c r="AD38" i="11" s="1"/>
  <c r="AY38" i="11" s="1"/>
  <c r="AE198" i="11"/>
  <c r="AZ198" i="11" s="1"/>
  <c r="AB222" i="11"/>
  <c r="AC222" i="11" s="1"/>
  <c r="X160" i="11"/>
  <c r="AE160" i="11" s="1"/>
  <c r="AZ160" i="11" s="1"/>
  <c r="X18" i="11"/>
  <c r="AC18" i="11" s="1"/>
  <c r="X77" i="11"/>
  <c r="AE77" i="11" s="1"/>
  <c r="AZ77" i="11" s="1"/>
  <c r="AB235" i="11"/>
  <c r="AX235" i="11" s="1"/>
  <c r="X120" i="11"/>
  <c r="AW120" i="11" s="1"/>
  <c r="AB56" i="11"/>
  <c r="X157" i="11"/>
  <c r="AW157" i="11" s="1"/>
  <c r="AD198" i="11"/>
  <c r="AY198" i="11" s="1"/>
  <c r="AE209" i="11"/>
  <c r="AZ209" i="11" s="1"/>
  <c r="AB170" i="11"/>
  <c r="AX170" i="11" s="1"/>
  <c r="Q296" i="11"/>
  <c r="X168" i="11"/>
  <c r="AW168" i="11" s="1"/>
  <c r="X86" i="11"/>
  <c r="AW86" i="11" s="1"/>
  <c r="X232" i="11"/>
  <c r="AW232" i="11" s="1"/>
  <c r="X109" i="11"/>
  <c r="AE109" i="11" s="1"/>
  <c r="Q200" i="11"/>
  <c r="AB272" i="11"/>
  <c r="AC272" i="11" s="1"/>
  <c r="AB201" i="11"/>
  <c r="AX201" i="11" s="1"/>
  <c r="AB25" i="11"/>
  <c r="AX25" i="11" s="1"/>
  <c r="AW33" i="11"/>
  <c r="AE143" i="11"/>
  <c r="AZ143" i="11" s="1"/>
  <c r="AB180" i="11"/>
  <c r="AX180" i="11" s="1"/>
  <c r="X91" i="11"/>
  <c r="AD91" i="11" s="1"/>
  <c r="AY91" i="11" s="1"/>
  <c r="X142" i="11"/>
  <c r="AD142" i="11" s="1"/>
  <c r="AY142" i="11" s="1"/>
  <c r="X203" i="11"/>
  <c r="AW203" i="11" s="1"/>
  <c r="X50" i="11"/>
  <c r="AD50" i="11" s="1"/>
  <c r="X188" i="11"/>
  <c r="AW188" i="11" s="1"/>
  <c r="AB276" i="11"/>
  <c r="X149" i="11"/>
  <c r="AE149" i="11" s="1"/>
  <c r="AZ149" i="11" s="1"/>
  <c r="X40" i="11"/>
  <c r="X175" i="11"/>
  <c r="AW175" i="11" s="1"/>
  <c r="AW296" i="11" s="1"/>
  <c r="X96" i="11"/>
  <c r="AW96" i="11" s="1"/>
  <c r="X166" i="11"/>
  <c r="AW166" i="11" s="1"/>
  <c r="X211" i="11"/>
  <c r="AW211" i="11" s="1"/>
  <c r="X256" i="11"/>
  <c r="AW256" i="11" s="1"/>
  <c r="X243" i="11"/>
  <c r="AW243" i="11" s="1"/>
  <c r="AB15" i="11"/>
  <c r="AX15" i="11" s="1"/>
  <c r="X63" i="11"/>
  <c r="AE63" i="11" s="1"/>
  <c r="AZ63" i="11" s="1"/>
  <c r="AC253" i="11"/>
  <c r="X105" i="11"/>
  <c r="AE201" i="11"/>
  <c r="AZ201" i="11" s="1"/>
  <c r="AB226" i="11"/>
  <c r="X214" i="11"/>
  <c r="AW214" i="11" s="1"/>
  <c r="X75" i="11"/>
  <c r="AE75" i="11" s="1"/>
  <c r="AZ75" i="11" s="1"/>
  <c r="AD100" i="11"/>
  <c r="AY100" i="11" s="1"/>
  <c r="AB73" i="11"/>
  <c r="AX73" i="11" s="1"/>
  <c r="AE253" i="11"/>
  <c r="AZ253" i="11" s="1"/>
  <c r="AB134" i="11"/>
  <c r="X134" i="11"/>
  <c r="AB239" i="11"/>
  <c r="AX239" i="11" s="1"/>
  <c r="X239" i="11"/>
  <c r="Q242" i="11"/>
  <c r="AX269" i="10"/>
  <c r="AB89" i="11"/>
  <c r="X89" i="11"/>
  <c r="AW89" i="11" s="1"/>
  <c r="AB105" i="11"/>
  <c r="AX105" i="11" s="1"/>
  <c r="AB256" i="11"/>
  <c r="AX256" i="11" s="1"/>
  <c r="AB99" i="11"/>
  <c r="AX99" i="11" s="1"/>
  <c r="X99" i="11"/>
  <c r="AW99" i="11" s="1"/>
  <c r="AB179" i="11"/>
  <c r="AX179" i="11" s="1"/>
  <c r="X179" i="11"/>
  <c r="AW179" i="11" s="1"/>
  <c r="AB229" i="11"/>
  <c r="AX229" i="11" s="1"/>
  <c r="X229" i="11"/>
  <c r="AB184" i="11"/>
  <c r="AX184" i="11" s="1"/>
  <c r="X184" i="11"/>
  <c r="AX132" i="10"/>
  <c r="Q133" i="11"/>
  <c r="AB116" i="11"/>
  <c r="X116" i="11"/>
  <c r="AB45" i="11"/>
  <c r="X45" i="11"/>
  <c r="X47" i="11" s="1"/>
  <c r="AC100" i="11"/>
  <c r="AE100" i="11"/>
  <c r="AZ100" i="11" s="1"/>
  <c r="AX28" i="10"/>
  <c r="Q30" i="11"/>
  <c r="AX8" i="10"/>
  <c r="AX231" i="10"/>
  <c r="X21" i="11"/>
  <c r="AW21" i="11" s="1"/>
  <c r="Q264" i="11"/>
  <c r="AB195" i="11"/>
  <c r="AX195" i="11" s="1"/>
  <c r="X195" i="11"/>
  <c r="AB128" i="11"/>
  <c r="AX128" i="11" s="1"/>
  <c r="X128" i="11"/>
  <c r="AW128" i="11" s="1"/>
  <c r="AB67" i="11"/>
  <c r="AX67" i="11" s="1"/>
  <c r="X67" i="11"/>
  <c r="AB115" i="11"/>
  <c r="AX115" i="11" s="1"/>
  <c r="X115" i="11"/>
  <c r="AW115" i="11" s="1"/>
  <c r="AB240" i="11"/>
  <c r="AX240" i="11" s="1"/>
  <c r="X240" i="11"/>
  <c r="AB84" i="11"/>
  <c r="AX84" i="11" s="1"/>
  <c r="X84" i="11"/>
  <c r="AB215" i="11"/>
  <c r="AX215" i="11" s="1"/>
  <c r="X215" i="11"/>
  <c r="AW215" i="11" s="1"/>
  <c r="AB121" i="11"/>
  <c r="AX121" i="11" s="1"/>
  <c r="X121" i="11"/>
  <c r="AE121" i="11" s="1"/>
  <c r="AZ121" i="11" s="1"/>
  <c r="X70" i="11"/>
  <c r="AB202" i="11"/>
  <c r="AX202" i="11" s="1"/>
  <c r="X202" i="11"/>
  <c r="AB64" i="11"/>
  <c r="AX64" i="11" s="1"/>
  <c r="X64" i="11"/>
  <c r="AW64" i="11" s="1"/>
  <c r="AB186" i="11"/>
  <c r="AX186" i="11" s="1"/>
  <c r="X186" i="11"/>
  <c r="AW186" i="11" s="1"/>
  <c r="X265" i="11"/>
  <c r="AW265" i="11" s="1"/>
  <c r="X11" i="11"/>
  <c r="AE11" i="11" s="1"/>
  <c r="AZ11" i="11" s="1"/>
  <c r="Q88" i="11"/>
  <c r="AB206" i="11"/>
  <c r="AX206" i="11" s="1"/>
  <c r="X206" i="11"/>
  <c r="AX204" i="10"/>
  <c r="BS204" i="10" s="1"/>
  <c r="Q205" i="11"/>
  <c r="X213" i="11"/>
  <c r="AB131" i="11"/>
  <c r="AX131" i="11" s="1"/>
  <c r="X131" i="11"/>
  <c r="AE131" i="11" s="1"/>
  <c r="AB148" i="11"/>
  <c r="AX148" i="11" s="1"/>
  <c r="X148" i="11"/>
  <c r="AW148" i="11" s="1"/>
  <c r="X35" i="11"/>
  <c r="AW35" i="11" s="1"/>
  <c r="AB19" i="11"/>
  <c r="AX19" i="11" s="1"/>
  <c r="AX20" i="11" s="1"/>
  <c r="X19" i="11"/>
  <c r="AW19" i="11" s="1"/>
  <c r="AB125" i="11"/>
  <c r="AX125" i="11" s="1"/>
  <c r="X125" i="11"/>
  <c r="AB249" i="11"/>
  <c r="AX249" i="11" s="1"/>
  <c r="X249" i="11"/>
  <c r="AB32" i="11"/>
  <c r="AX32" i="11" s="1"/>
  <c r="AX34" i="11" s="1"/>
  <c r="X32" i="11"/>
  <c r="AB172" i="11"/>
  <c r="AX172" i="11" s="1"/>
  <c r="X172" i="11"/>
  <c r="AB182" i="11"/>
  <c r="AX182" i="11" s="1"/>
  <c r="X182" i="11"/>
  <c r="AB110" i="11"/>
  <c r="AX110" i="11" s="1"/>
  <c r="X110" i="11"/>
  <c r="AW110" i="11" s="1"/>
  <c r="AB191" i="11"/>
  <c r="AX191" i="11" s="1"/>
  <c r="X191" i="11"/>
  <c r="AW191" i="11" s="1"/>
  <c r="AB266" i="11"/>
  <c r="AX266" i="11" s="1"/>
  <c r="X266" i="11"/>
  <c r="AB52" i="11"/>
  <c r="AX52" i="11" s="1"/>
  <c r="X52" i="11"/>
  <c r="AE52" i="11" s="1"/>
  <c r="AB177" i="11"/>
  <c r="AX177" i="11" s="1"/>
  <c r="X177" i="11"/>
  <c r="AW177" i="11" s="1"/>
  <c r="AB244" i="11"/>
  <c r="AX244" i="11" s="1"/>
  <c r="X244" i="11"/>
  <c r="AB138" i="11"/>
  <c r="AX138" i="11" s="1"/>
  <c r="X138" i="11"/>
  <c r="AW138" i="11" s="1"/>
  <c r="AB194" i="11"/>
  <c r="AX194" i="11" s="1"/>
  <c r="X194" i="11"/>
  <c r="AW194" i="11" s="1"/>
  <c r="AB136" i="11"/>
  <c r="AX136" i="11" s="1"/>
  <c r="X136" i="11"/>
  <c r="AE157" i="11"/>
  <c r="AZ157" i="11" s="1"/>
  <c r="AW46" i="11"/>
  <c r="Q112" i="11"/>
  <c r="AX106" i="10"/>
  <c r="BS106" i="10" s="1"/>
  <c r="AX53" i="10"/>
  <c r="AX92" i="10"/>
  <c r="BS92" i="10" s="1"/>
  <c r="AX233" i="10"/>
  <c r="AB263" i="11"/>
  <c r="AX263" i="11" s="1"/>
  <c r="X263" i="11"/>
  <c r="X108" i="11"/>
  <c r="AE108" i="11" s="1"/>
  <c r="AB221" i="11"/>
  <c r="AX221" i="11" s="1"/>
  <c r="X221" i="11"/>
  <c r="AE221" i="11" s="1"/>
  <c r="AZ221" i="11" s="1"/>
  <c r="AB141" i="11"/>
  <c r="AX141" i="11" s="1"/>
  <c r="X141" i="11"/>
  <c r="AB78" i="11"/>
  <c r="AX78" i="11" s="1"/>
  <c r="X78" i="11"/>
  <c r="AW78" i="11" s="1"/>
  <c r="AB199" i="11"/>
  <c r="AX199" i="11" s="1"/>
  <c r="X199" i="11"/>
  <c r="AW199" i="11" s="1"/>
  <c r="AB126" i="11"/>
  <c r="AX126" i="11" s="1"/>
  <c r="X126" i="11"/>
  <c r="AE126" i="11" s="1"/>
  <c r="AZ126" i="11" s="1"/>
  <c r="AB275" i="11"/>
  <c r="AX275" i="11" s="1"/>
  <c r="X275" i="11"/>
  <c r="AB247" i="11"/>
  <c r="AX247" i="11" s="1"/>
  <c r="X247" i="11"/>
  <c r="AB153" i="11"/>
  <c r="AX153" i="11" s="1"/>
  <c r="X153" i="11"/>
  <c r="AW153" i="11" s="1"/>
  <c r="AB225" i="11"/>
  <c r="AX225" i="11" s="1"/>
  <c r="X225" i="11"/>
  <c r="AB150" i="11"/>
  <c r="AX150" i="11" s="1"/>
  <c r="X150" i="11"/>
  <c r="AW150" i="11" s="1"/>
  <c r="AB223" i="11"/>
  <c r="AX223" i="11" s="1"/>
  <c r="X223" i="11"/>
  <c r="AB119" i="11"/>
  <c r="AX119" i="11" s="1"/>
  <c r="X119" i="11"/>
  <c r="AB228" i="11"/>
  <c r="AX228" i="11" s="1"/>
  <c r="X228" i="11"/>
  <c r="AB268" i="11"/>
  <c r="X268" i="11"/>
  <c r="AE268" i="11" s="1"/>
  <c r="AB76" i="11"/>
  <c r="AX76" i="11" s="1"/>
  <c r="X76" i="11"/>
  <c r="AW76" i="11" s="1"/>
  <c r="X197" i="11"/>
  <c r="X200" i="11" s="1"/>
  <c r="Q278" i="11"/>
  <c r="X24" i="11"/>
  <c r="Q219" i="11"/>
  <c r="AB189" i="11"/>
  <c r="AX189" i="11" s="1"/>
  <c r="X189" i="11"/>
  <c r="AX259" i="10"/>
  <c r="Q261" i="11"/>
  <c r="AB94" i="11"/>
  <c r="X94" i="11"/>
  <c r="AB55" i="11"/>
  <c r="AX55" i="11" s="1"/>
  <c r="X55" i="11"/>
  <c r="AW55" i="11" s="1"/>
  <c r="AB271" i="11"/>
  <c r="AX271" i="11" s="1"/>
  <c r="X271" i="11"/>
  <c r="AE271" i="11" s="1"/>
  <c r="AZ271" i="11" s="1"/>
  <c r="AB193" i="11"/>
  <c r="AX193" i="11" s="1"/>
  <c r="X193" i="11"/>
  <c r="AE193" i="11" s="1"/>
  <c r="AZ193" i="11" s="1"/>
  <c r="AB185" i="11"/>
  <c r="AX185" i="11" s="1"/>
  <c r="X185" i="11"/>
  <c r="AW185" i="11" s="1"/>
  <c r="AX43" i="10"/>
  <c r="Q44" i="11"/>
  <c r="AX65" i="10"/>
  <c r="BS65" i="10" s="1"/>
  <c r="Q66" i="11"/>
  <c r="AX192" i="10"/>
  <c r="Q196" i="11"/>
  <c r="AB123" i="11"/>
  <c r="AX123" i="11" s="1"/>
  <c r="X123" i="11"/>
  <c r="AB48" i="11"/>
  <c r="AX48" i="11" s="1"/>
  <c r="X48" i="11"/>
  <c r="AW48" i="11" s="1"/>
  <c r="AX158" i="10"/>
  <c r="BS158" i="10" s="1"/>
  <c r="AB251" i="11"/>
  <c r="AX251" i="11" s="1"/>
  <c r="X251" i="11"/>
  <c r="AB12" i="11"/>
  <c r="AX12" i="11" s="1"/>
  <c r="X12" i="11"/>
  <c r="AB217" i="11"/>
  <c r="AX217" i="11" s="1"/>
  <c r="X217" i="11"/>
  <c r="AW217" i="11" s="1"/>
  <c r="AB139" i="11"/>
  <c r="AX139" i="11" s="1"/>
  <c r="X139" i="11"/>
  <c r="AW139" i="11" s="1"/>
  <c r="AB97" i="11"/>
  <c r="X97" i="11"/>
  <c r="AW97" i="11" s="1"/>
  <c r="AB9" i="11"/>
  <c r="AX9" i="11" s="1"/>
  <c r="X9" i="11"/>
  <c r="AB163" i="11"/>
  <c r="AX163" i="11" s="1"/>
  <c r="X163" i="11"/>
  <c r="AE163" i="11" s="1"/>
  <c r="AZ163" i="11" s="1"/>
  <c r="AB236" i="11"/>
  <c r="AX236" i="11" s="1"/>
  <c r="X236" i="11"/>
  <c r="AW236" i="11" s="1"/>
  <c r="AB145" i="11"/>
  <c r="AX145" i="11" s="1"/>
  <c r="X145" i="11"/>
  <c r="AW145" i="11" s="1"/>
  <c r="AB161" i="11"/>
  <c r="AX161" i="11" s="1"/>
  <c r="X161" i="11"/>
  <c r="AW161" i="11" s="1"/>
  <c r="X258" i="11"/>
  <c r="AE258" i="11" s="1"/>
  <c r="AZ258" i="11" s="1"/>
  <c r="AB252" i="11"/>
  <c r="AX252" i="11" s="1"/>
  <c r="X252" i="11"/>
  <c r="AB255" i="11"/>
  <c r="AX255" i="11" s="1"/>
  <c r="X255" i="11"/>
  <c r="AE255" i="11" s="1"/>
  <c r="AB13" i="11"/>
  <c r="AX13" i="11" s="1"/>
  <c r="X13" i="11"/>
  <c r="AE13" i="11" s="1"/>
  <c r="AZ13" i="11" s="1"/>
  <c r="AB87" i="11"/>
  <c r="AX87" i="11" s="1"/>
  <c r="X87" i="11"/>
  <c r="AW87" i="11" s="1"/>
  <c r="AB103" i="11"/>
  <c r="AX103" i="11" s="1"/>
  <c r="X103" i="11"/>
  <c r="Q37" i="11"/>
  <c r="AB164" i="11"/>
  <c r="AX164" i="11" s="1"/>
  <c r="X164" i="11"/>
  <c r="AB101" i="11"/>
  <c r="AX101" i="11" s="1"/>
  <c r="X101" i="11"/>
  <c r="AE101" i="11" s="1"/>
  <c r="AZ101" i="11" s="1"/>
  <c r="AX68" i="10"/>
  <c r="Q69" i="11"/>
  <c r="AB42" i="11"/>
  <c r="AX42" i="11" s="1"/>
  <c r="X42" i="11"/>
  <c r="AB183" i="11"/>
  <c r="X183" i="11"/>
  <c r="AB181" i="11"/>
  <c r="X181" i="11"/>
  <c r="AE181" i="11" s="1"/>
  <c r="AZ181" i="11" s="1"/>
  <c r="AB167" i="11"/>
  <c r="AX167" i="11" s="1"/>
  <c r="X167" i="11"/>
  <c r="AB61" i="11"/>
  <c r="AX61" i="11" s="1"/>
  <c r="X61" i="11"/>
  <c r="AB124" i="11"/>
  <c r="AX124" i="11" s="1"/>
  <c r="X124" i="11"/>
  <c r="AW124" i="11" s="1"/>
  <c r="AX81" i="10"/>
  <c r="Q83" i="11"/>
  <c r="AD209" i="11"/>
  <c r="AY209" i="11" s="1"/>
  <c r="AW111" i="11"/>
  <c r="AX129" i="10"/>
  <c r="Q130" i="11"/>
  <c r="AX104" i="10"/>
  <c r="X60" i="11"/>
  <c r="AW60" i="11" s="1"/>
  <c r="AX273" i="10"/>
  <c r="Q274" i="11"/>
  <c r="AX57" i="10"/>
  <c r="AX245" i="10"/>
  <c r="Q246" i="11"/>
  <c r="AX207" i="10"/>
  <c r="BS207" i="10" s="1"/>
  <c r="AB29" i="11"/>
  <c r="X29" i="11"/>
  <c r="AW29" i="11" s="1"/>
  <c r="AB162" i="11"/>
  <c r="AX162" i="11" s="1"/>
  <c r="X162" i="11"/>
  <c r="AW162" i="11" s="1"/>
  <c r="AB169" i="11"/>
  <c r="X169" i="11"/>
  <c r="AW169" i="11" s="1"/>
  <c r="AB135" i="11"/>
  <c r="AX135" i="11" s="1"/>
  <c r="X135" i="11"/>
  <c r="AB22" i="11"/>
  <c r="AX22" i="11" s="1"/>
  <c r="X22" i="11"/>
  <c r="AE22" i="11" s="1"/>
  <c r="AZ22" i="11" s="1"/>
  <c r="AB173" i="11"/>
  <c r="AX173" i="11" s="1"/>
  <c r="X173" i="11"/>
  <c r="AW173" i="11" s="1"/>
  <c r="AB260" i="11"/>
  <c r="AX260" i="11" s="1"/>
  <c r="X260" i="11"/>
  <c r="AE260" i="11" s="1"/>
  <c r="AB7" i="11"/>
  <c r="AX7" i="11" s="1"/>
  <c r="X7" i="11"/>
  <c r="AW7" i="11" s="1"/>
  <c r="AB171" i="11"/>
  <c r="AX171" i="11" s="1"/>
  <c r="X171" i="11"/>
  <c r="AB155" i="11"/>
  <c r="AX155" i="11" s="1"/>
  <c r="X155" i="11"/>
  <c r="AW155" i="11" s="1"/>
  <c r="AB210" i="11"/>
  <c r="AX210" i="11" s="1"/>
  <c r="X210" i="11"/>
  <c r="AB27" i="11"/>
  <c r="AX27" i="11" s="1"/>
  <c r="X27" i="11"/>
  <c r="AW27" i="11" s="1"/>
  <c r="AB218" i="11"/>
  <c r="AX218" i="11" s="1"/>
  <c r="X218" i="11"/>
  <c r="Q117" i="11"/>
  <c r="Q51" i="11"/>
  <c r="AB237" i="11"/>
  <c r="X237" i="11"/>
  <c r="AB113" i="11"/>
  <c r="AX113" i="11" s="1"/>
  <c r="X113" i="11"/>
  <c r="AE113" i="11" s="1"/>
  <c r="AZ113" i="11" s="1"/>
  <c r="AX160" i="10"/>
  <c r="AS219" i="10"/>
  <c r="AR59" i="10"/>
  <c r="AX31" i="10"/>
  <c r="AV59" i="10"/>
  <c r="AS117" i="10"/>
  <c r="AW176" i="10"/>
  <c r="AW117" i="10"/>
  <c r="AM242" i="10"/>
  <c r="AM107" i="10" s="1"/>
  <c r="W30" i="10"/>
  <c r="W74" i="10"/>
  <c r="AR205" i="10"/>
  <c r="AR246" i="10" s="1"/>
  <c r="AR34" i="10" s="1"/>
  <c r="AR37" i="10" s="1"/>
  <c r="AR257" i="10" s="1"/>
  <c r="W159" i="10"/>
  <c r="W205" i="10"/>
  <c r="W246" i="10" s="1"/>
  <c r="W34" i="10" s="1"/>
  <c r="W37" i="10" s="1"/>
  <c r="W257" i="10" s="1"/>
  <c r="AM88" i="10"/>
  <c r="AM93" i="10"/>
  <c r="V159" i="10"/>
  <c r="V205" i="10" s="1"/>
  <c r="V246" i="10" s="1"/>
  <c r="V34" i="10" s="1"/>
  <c r="V37" i="10" s="1"/>
  <c r="V257" i="10" s="1"/>
  <c r="AR274" i="10"/>
  <c r="X250" i="10"/>
  <c r="X51" i="10"/>
  <c r="AI51" i="10"/>
  <c r="V44" i="10"/>
  <c r="V54" i="10" s="1"/>
  <c r="V254" i="10" s="1"/>
  <c r="V41" i="10" s="1"/>
  <c r="V196" i="10" s="1"/>
  <c r="V10" i="10" s="1"/>
  <c r="V26" i="10" s="1"/>
  <c r="AQ242" i="10"/>
  <c r="AQ107" i="10" s="1"/>
  <c r="AN250" i="10"/>
  <c r="AP51" i="10"/>
  <c r="AJ51" i="10"/>
  <c r="AL242" i="10"/>
  <c r="AL107" i="10" s="1"/>
  <c r="AW83" i="10"/>
  <c r="Y250" i="10"/>
  <c r="AH242" i="10"/>
  <c r="AH107" i="10" s="1"/>
  <c r="AO242" i="10"/>
  <c r="AO107" i="10" s="1"/>
  <c r="AF79" i="10"/>
  <c r="AH51" i="10"/>
  <c r="AO51" i="10"/>
  <c r="AS212" i="10"/>
  <c r="AW219" i="10"/>
  <c r="AR159" i="10"/>
  <c r="AV122" i="10"/>
  <c r="AX118" i="10"/>
  <c r="AR130" i="10"/>
  <c r="AR44" i="10"/>
  <c r="AX7" i="10"/>
  <c r="AV165" i="10"/>
  <c r="AX263" i="10"/>
  <c r="AS176" i="10"/>
  <c r="AX275" i="10"/>
  <c r="AV278" i="10"/>
  <c r="AW212" i="10"/>
  <c r="AV270" i="10"/>
  <c r="AX268" i="10"/>
  <c r="AR54" i="10"/>
  <c r="AR254" i="10" s="1"/>
  <c r="AR41" i="10" s="1"/>
  <c r="AR196" i="10" s="1"/>
  <c r="AR10" i="10" s="1"/>
  <c r="AR26" i="10" s="1"/>
  <c r="AX11" i="10"/>
  <c r="AV14" i="10"/>
  <c r="AX70" i="10"/>
  <c r="AX258" i="10"/>
  <c r="AX228" i="10"/>
  <c r="AV234" i="10"/>
  <c r="AR133" i="10"/>
  <c r="AS264" i="10"/>
  <c r="AV117" i="10"/>
  <c r="AX113" i="10"/>
  <c r="AX243" i="10"/>
  <c r="AX80" i="10"/>
  <c r="AX201" i="10"/>
  <c r="BS201" i="10" s="1"/>
  <c r="AV130" i="10"/>
  <c r="AX128" i="10"/>
  <c r="AV44" i="10"/>
  <c r="AV54" i="10" s="1"/>
  <c r="AV254" i="10" s="1"/>
  <c r="AV41" i="10" s="1"/>
  <c r="AX247" i="10"/>
  <c r="AX84" i="10"/>
  <c r="AX45" i="10"/>
  <c r="AS278" i="10"/>
  <c r="AX63" i="10"/>
  <c r="AR270" i="10"/>
  <c r="AX52" i="10"/>
  <c r="AX103" i="10"/>
  <c r="AX235" i="10"/>
  <c r="AX188" i="10"/>
  <c r="AR69" i="10"/>
  <c r="AX55" i="10"/>
  <c r="AW59" i="10"/>
  <c r="AR102" i="10"/>
  <c r="AW137" i="10"/>
  <c r="AW140" i="10" s="1"/>
  <c r="AS137" i="10"/>
  <c r="AS140" i="10" s="1"/>
  <c r="AX141" i="10"/>
  <c r="AV146" i="10"/>
  <c r="AX166" i="10"/>
  <c r="AV176" i="10"/>
  <c r="AX255" i="10"/>
  <c r="AR112" i="10"/>
  <c r="AW278" i="10"/>
  <c r="AX177" i="10"/>
  <c r="AV212" i="10"/>
  <c r="AX206" i="10"/>
  <c r="AS227" i="10"/>
  <c r="AR17" i="10"/>
  <c r="AW17" i="10"/>
  <c r="AS17" i="10"/>
  <c r="AR127" i="10"/>
  <c r="AR261" i="10" s="1"/>
  <c r="AR62" i="10"/>
  <c r="AR83" i="10" s="1"/>
  <c r="AS159" i="10"/>
  <c r="AX24" i="10"/>
  <c r="AR212" i="10"/>
  <c r="AW44" i="10"/>
  <c r="AW54" i="10" s="1"/>
  <c r="AW254" i="10" s="1"/>
  <c r="AW41" i="10" s="1"/>
  <c r="AW196" i="10" s="1"/>
  <c r="AW10" i="10" s="1"/>
  <c r="AW26" i="10" s="1"/>
  <c r="AS44" i="10"/>
  <c r="AS54" i="10" s="1"/>
  <c r="AS254" i="10" s="1"/>
  <c r="AS41" i="10" s="1"/>
  <c r="AS196" i="10" s="1"/>
  <c r="AS10" i="10" s="1"/>
  <c r="AS26" i="10" s="1"/>
  <c r="AX220" i="10"/>
  <c r="AW227" i="10"/>
  <c r="AX251" i="10"/>
  <c r="AX197" i="10"/>
  <c r="AV200" i="10"/>
  <c r="AX18" i="10"/>
  <c r="AV20" i="10"/>
  <c r="AV69" i="10"/>
  <c r="AX67" i="10"/>
  <c r="AX271" i="10"/>
  <c r="BS271" i="10" s="1"/>
  <c r="AV274" i="10"/>
  <c r="AX153" i="10"/>
  <c r="AV137" i="10"/>
  <c r="AX32" i="10"/>
  <c r="AR219" i="10"/>
  <c r="AX38" i="10"/>
  <c r="AR234" i="10"/>
  <c r="AV264" i="10"/>
  <c r="AR264" i="10"/>
  <c r="AV152" i="10"/>
  <c r="AX27" i="10"/>
  <c r="AX265" i="10"/>
  <c r="AV267" i="10"/>
  <c r="AX138" i="10"/>
  <c r="AX75" i="10"/>
  <c r="AX157" i="11"/>
  <c r="AW241" i="11"/>
  <c r="AC198" i="11"/>
  <c r="AE230" i="11"/>
  <c r="AZ230" i="11" s="1"/>
  <c r="AE248" i="11"/>
  <c r="AZ248" i="11" s="1"/>
  <c r="AC25" i="11"/>
  <c r="AC209" i="11"/>
  <c r="AE222" i="11"/>
  <c r="AZ222" i="11" s="1"/>
  <c r="AJ270" i="11"/>
  <c r="AW25" i="11"/>
  <c r="AE25" i="11"/>
  <c r="AZ25" i="11" s="1"/>
  <c r="AE220" i="11"/>
  <c r="AZ220" i="11" s="1"/>
  <c r="Q250" i="11"/>
  <c r="AE180" i="11"/>
  <c r="AZ180" i="11" s="1"/>
  <c r="AD46" i="11"/>
  <c r="AY46" i="11" s="1"/>
  <c r="AD241" i="11"/>
  <c r="AY241" i="11" s="1"/>
  <c r="Q146" i="11"/>
  <c r="AC46" i="11"/>
  <c r="Q285" i="11"/>
  <c r="AS268" i="11"/>
  <c r="AU268" i="11" s="1"/>
  <c r="AJ30" i="11"/>
  <c r="AJ23" i="11"/>
  <c r="AK278" i="11"/>
  <c r="W147" i="10"/>
  <c r="AA147" i="10"/>
  <c r="Q187" i="11"/>
  <c r="Q62" i="11"/>
  <c r="AK133" i="11"/>
  <c r="AD230" i="11"/>
  <c r="AY230" i="11" s="1"/>
  <c r="AT276" i="11"/>
  <c r="BD276" i="11" s="1"/>
  <c r="BD278" i="11" s="1"/>
  <c r="AJ26" i="11"/>
  <c r="AJ257" i="11"/>
  <c r="AK17" i="11"/>
  <c r="Q284" i="11"/>
  <c r="AK270" i="11"/>
  <c r="Q140" i="11"/>
  <c r="AJ54" i="11"/>
  <c r="Q47" i="11"/>
  <c r="AS29" i="11"/>
  <c r="AS30" i="11" s="1"/>
  <c r="AJ69" i="11"/>
  <c r="AT131" i="11"/>
  <c r="BD131" i="11" s="1"/>
  <c r="BD133" i="11" s="1"/>
  <c r="AS108" i="11"/>
  <c r="AS284" i="11" s="1"/>
  <c r="AJ284" i="11"/>
  <c r="AC230" i="11"/>
  <c r="BB134" i="11"/>
  <c r="AC33" i="11"/>
  <c r="BB57" i="11"/>
  <c r="AC98" i="11"/>
  <c r="AX253" i="11"/>
  <c r="AD143" i="11"/>
  <c r="AY143" i="11" s="1"/>
  <c r="Q23" i="11"/>
  <c r="AE108" i="10"/>
  <c r="AT269" i="11"/>
  <c r="BD269" i="11" s="1"/>
  <c r="BB269" i="11" s="1"/>
  <c r="AE266" i="10"/>
  <c r="AE166" i="10"/>
  <c r="AT211" i="11"/>
  <c r="BD211" i="11" s="1"/>
  <c r="AE211" i="10"/>
  <c r="AE230" i="10"/>
  <c r="AT230" i="11"/>
  <c r="BD230" i="11" s="1"/>
  <c r="BB230" i="11" s="1"/>
  <c r="AE9" i="10"/>
  <c r="AS67" i="11"/>
  <c r="AS69" i="11" s="1"/>
  <c r="AE110" i="10"/>
  <c r="AS99" i="11"/>
  <c r="BC99" i="11" s="1"/>
  <c r="BB99" i="11" s="1"/>
  <c r="AE78" i="10"/>
  <c r="AE215" i="10"/>
  <c r="AE195" i="10"/>
  <c r="AE157" i="10"/>
  <c r="BB64" i="11"/>
  <c r="AW160" i="11"/>
  <c r="AE43" i="10"/>
  <c r="AT43" i="11"/>
  <c r="BD43" i="11" s="1"/>
  <c r="BD44" i="11" s="1"/>
  <c r="AD111" i="11"/>
  <c r="AY111" i="11" s="1"/>
  <c r="AE50" i="10"/>
  <c r="AJ290" i="11"/>
  <c r="AE169" i="10"/>
  <c r="AE144" i="10"/>
  <c r="AE129" i="10"/>
  <c r="AE130" i="10" s="1"/>
  <c r="BB97" i="11"/>
  <c r="AE92" i="10"/>
  <c r="AS92" i="11"/>
  <c r="BC92" i="11" s="1"/>
  <c r="BB92" i="11" s="1"/>
  <c r="AE162" i="10"/>
  <c r="AT162" i="11"/>
  <c r="BD162" i="11" s="1"/>
  <c r="BD165" i="11" s="1"/>
  <c r="AD220" i="11"/>
  <c r="AY220" i="11" s="1"/>
  <c r="BB175" i="11"/>
  <c r="AX91" i="11"/>
  <c r="AE89" i="10"/>
  <c r="AE258" i="10"/>
  <c r="AT258" i="11"/>
  <c r="AD33" i="11"/>
  <c r="AY33" i="11" s="1"/>
  <c r="AD253" i="11"/>
  <c r="AY253" i="11" s="1"/>
  <c r="Q238" i="11"/>
  <c r="AE118" i="11"/>
  <c r="AZ118" i="11" s="1"/>
  <c r="AT26" i="11"/>
  <c r="AC143" i="11"/>
  <c r="AE56" i="11"/>
  <c r="AZ56" i="11" s="1"/>
  <c r="AC220" i="11"/>
  <c r="AC111" i="11"/>
  <c r="AW58" i="11"/>
  <c r="AU126" i="11"/>
  <c r="BB206" i="11"/>
  <c r="BB71" i="11"/>
  <c r="AX98" i="11"/>
  <c r="AE272" i="11"/>
  <c r="AZ272" i="11" s="1"/>
  <c r="AU25" i="11"/>
  <c r="AT257" i="11"/>
  <c r="BB191" i="11"/>
  <c r="AX77" i="11"/>
  <c r="BB25" i="11"/>
  <c r="AE82" i="11"/>
  <c r="AZ82" i="11" s="1"/>
  <c r="AC241" i="11"/>
  <c r="AC82" i="11"/>
  <c r="AU95" i="11"/>
  <c r="AS26" i="11"/>
  <c r="Q79" i="11"/>
  <c r="AD82" i="11"/>
  <c r="AY82" i="11" s="1"/>
  <c r="AJ264" i="11"/>
  <c r="Z296" i="11"/>
  <c r="Q20" i="11"/>
  <c r="AK107" i="11"/>
  <c r="BB33" i="11"/>
  <c r="AW98" i="11"/>
  <c r="AW170" i="11"/>
  <c r="AJ74" i="11"/>
  <c r="AJ261" i="11"/>
  <c r="Q267" i="11"/>
  <c r="AK130" i="11"/>
  <c r="AT37" i="11"/>
  <c r="BB132" i="11"/>
  <c r="BD37" i="11"/>
  <c r="AT20" i="11"/>
  <c r="BB161" i="11"/>
  <c r="AK37" i="11"/>
  <c r="BB263" i="11"/>
  <c r="BB237" i="11"/>
  <c r="AD71" i="11"/>
  <c r="AY71" i="11" s="1"/>
  <c r="Q127" i="11"/>
  <c r="AC211" i="11"/>
  <c r="Q34" i="11"/>
  <c r="Q137" i="11"/>
  <c r="Q26" i="11"/>
  <c r="Q14" i="11"/>
  <c r="Q122" i="11"/>
  <c r="AS153" i="11"/>
  <c r="AS292" i="11" s="1"/>
  <c r="AJ292" i="11"/>
  <c r="AE116" i="10"/>
  <c r="BC111" i="11"/>
  <c r="BB111" i="11" s="1"/>
  <c r="AU111" i="11"/>
  <c r="AJ219" i="11"/>
  <c r="AS213" i="11"/>
  <c r="BC213" i="11" s="1"/>
  <c r="AS19" i="11"/>
  <c r="AS20" i="11" s="1"/>
  <c r="AJ20" i="11"/>
  <c r="AW276" i="11"/>
  <c r="AE276" i="11"/>
  <c r="AZ276" i="11" s="1"/>
  <c r="AD160" i="11"/>
  <c r="AX86" i="11"/>
  <c r="AE29" i="10"/>
  <c r="BD12" i="11"/>
  <c r="BB12" i="11" s="1"/>
  <c r="AU12" i="11"/>
  <c r="AT38" i="11"/>
  <c r="BD38" i="11" s="1"/>
  <c r="BD41" i="11" s="1"/>
  <c r="AK41" i="11"/>
  <c r="AE40" i="10"/>
  <c r="AT11" i="11"/>
  <c r="AT14" i="11" s="1"/>
  <c r="AK14" i="11"/>
  <c r="AE275" i="10"/>
  <c r="Q254" i="11"/>
  <c r="AD276" i="11"/>
  <c r="AY276" i="11" s="1"/>
  <c r="AD118" i="11"/>
  <c r="AY118" i="11" s="1"/>
  <c r="BD13" i="11"/>
  <c r="BB13" i="11" s="1"/>
  <c r="AU13" i="11"/>
  <c r="Q165" i="11"/>
  <c r="AS157" i="11"/>
  <c r="AJ296" i="11"/>
  <c r="AE138" i="10"/>
  <c r="AE164" i="10"/>
  <c r="AE100" i="10"/>
  <c r="BB178" i="11"/>
  <c r="AE252" i="10"/>
  <c r="AE185" i="10"/>
  <c r="AE237" i="10"/>
  <c r="AE243" i="10"/>
  <c r="AE126" i="10"/>
  <c r="AE72" i="10"/>
  <c r="AE207" i="10"/>
  <c r="AE15" i="10"/>
  <c r="AE17" i="10" s="1"/>
  <c r="AK26" i="11"/>
  <c r="AE224" i="11"/>
  <c r="AD98" i="11"/>
  <c r="AY98" i="11" s="1"/>
  <c r="BB144" i="11"/>
  <c r="BD59" i="11"/>
  <c r="BB232" i="11"/>
  <c r="BC26" i="11"/>
  <c r="BB156" i="11"/>
  <c r="BB266" i="11"/>
  <c r="AE172" i="10"/>
  <c r="AU144" i="11"/>
  <c r="AU232" i="11"/>
  <c r="AU119" i="11"/>
  <c r="AU156" i="11"/>
  <c r="BB256" i="11"/>
  <c r="H283" i="11"/>
  <c r="AT17" i="11"/>
  <c r="AU237" i="11"/>
  <c r="BB15" i="11"/>
  <c r="AU256" i="11"/>
  <c r="AS264" i="11"/>
  <c r="AU191" i="11"/>
  <c r="AU72" i="11"/>
  <c r="BB164" i="11"/>
  <c r="BC264" i="11"/>
  <c r="BB129" i="11"/>
  <c r="AU15" i="11"/>
  <c r="AU185" i="11"/>
  <c r="BB209" i="11"/>
  <c r="BB118" i="11"/>
  <c r="BB228" i="11"/>
  <c r="BB55" i="11"/>
  <c r="BB241" i="11"/>
  <c r="BB76" i="11"/>
  <c r="AS261" i="11"/>
  <c r="BB251" i="11"/>
  <c r="BB68" i="11"/>
  <c r="AU71" i="11"/>
  <c r="AU233" i="11"/>
  <c r="BB72" i="11"/>
  <c r="BB113" i="11"/>
  <c r="BB252" i="11"/>
  <c r="BD20" i="11"/>
  <c r="BB275" i="11"/>
  <c r="BB245" i="11"/>
  <c r="AU64" i="11"/>
  <c r="AU164" i="11"/>
  <c r="AU161" i="11"/>
  <c r="AU175" i="11"/>
  <c r="BB155" i="11"/>
  <c r="AU129" i="11"/>
  <c r="AU68" i="11"/>
  <c r="AU170" i="11"/>
  <c r="AU199" i="11"/>
  <c r="AS117" i="11"/>
  <c r="AU178" i="11"/>
  <c r="BB272" i="11"/>
  <c r="BB65" i="11"/>
  <c r="BB214" i="11"/>
  <c r="AU135" i="11"/>
  <c r="BB170" i="11"/>
  <c r="AU252" i="11"/>
  <c r="AU194" i="11"/>
  <c r="BB125" i="11"/>
  <c r="BB185" i="11"/>
  <c r="AT127" i="11"/>
  <c r="AE203" i="10"/>
  <c r="AE46" i="10"/>
  <c r="AU76" i="11"/>
  <c r="AS59" i="11"/>
  <c r="AS66" i="11"/>
  <c r="AU97" i="11"/>
  <c r="AE241" i="10"/>
  <c r="AU226" i="11"/>
  <c r="AK79" i="11"/>
  <c r="AE94" i="10"/>
  <c r="AE232" i="10"/>
  <c r="AE61" i="10"/>
  <c r="AU89" i="11"/>
  <c r="AE193" i="10"/>
  <c r="AE8" i="10"/>
  <c r="AK127" i="11"/>
  <c r="AK264" i="11"/>
  <c r="BB199" i="11"/>
  <c r="AE53" i="10"/>
  <c r="BB198" i="11"/>
  <c r="AE271" i="10"/>
  <c r="AE132" i="10"/>
  <c r="BB194" i="11"/>
  <c r="AE101" i="10"/>
  <c r="AS274" i="11"/>
  <c r="AJ137" i="11"/>
  <c r="AU263" i="11"/>
  <c r="AU81" i="11"/>
  <c r="AE82" i="10"/>
  <c r="AJ37" i="11"/>
  <c r="AJ14" i="11"/>
  <c r="AJ107" i="11"/>
  <c r="AE57" i="10"/>
  <c r="AU65" i="11"/>
  <c r="AB94" i="10"/>
  <c r="AU241" i="11"/>
  <c r="AK238" i="11"/>
  <c r="AJ117" i="11"/>
  <c r="AU214" i="11"/>
  <c r="AE156" i="10"/>
  <c r="AK298" i="11"/>
  <c r="AU118" i="11"/>
  <c r="AU203" i="11"/>
  <c r="AE269" i="10"/>
  <c r="AE85" i="10"/>
  <c r="AT262" i="11"/>
  <c r="AK137" i="11"/>
  <c r="AE38" i="10"/>
  <c r="AE48" i="10"/>
  <c r="AU155" i="11"/>
  <c r="AE163" i="10"/>
  <c r="AE154" i="10"/>
  <c r="BB49" i="11"/>
  <c r="AE131" i="10"/>
  <c r="AE22" i="10"/>
  <c r="AE125" i="10"/>
  <c r="AE173" i="10"/>
  <c r="AE204" i="10"/>
  <c r="AE75" i="10"/>
  <c r="AE71" i="10"/>
  <c r="AE12" i="10"/>
  <c r="BB233" i="11"/>
  <c r="AS83" i="11"/>
  <c r="BB95" i="11"/>
  <c r="AU275" i="11"/>
  <c r="AE142" i="10"/>
  <c r="AU221" i="11"/>
  <c r="BC66" i="11"/>
  <c r="AJ10" i="11"/>
  <c r="AU209" i="11"/>
  <c r="AJ274" i="11"/>
  <c r="AU57" i="11"/>
  <c r="AU104" i="11"/>
  <c r="AJ238" i="11"/>
  <c r="AJ83" i="11"/>
  <c r="AK74" i="11"/>
  <c r="AU132" i="11"/>
  <c r="AK200" i="11"/>
  <c r="AT59" i="11"/>
  <c r="AE155" i="10"/>
  <c r="AE198" i="10"/>
  <c r="AE106" i="10"/>
  <c r="BB126" i="11"/>
  <c r="AK59" i="11"/>
  <c r="AK296" i="11"/>
  <c r="AE120" i="10"/>
  <c r="AE167" i="10"/>
  <c r="AE229" i="10"/>
  <c r="AE135" i="10"/>
  <c r="AE249" i="10"/>
  <c r="BB181" i="11"/>
  <c r="AE223" i="10"/>
  <c r="BB204" i="11"/>
  <c r="AE27" i="10"/>
  <c r="AE45" i="10"/>
  <c r="AU55" i="11"/>
  <c r="AU272" i="11"/>
  <c r="AU245" i="11"/>
  <c r="AU206" i="11"/>
  <c r="AJ205" i="11"/>
  <c r="AU134" i="11"/>
  <c r="AJ66" i="11"/>
  <c r="AU251" i="11"/>
  <c r="AE233" i="10"/>
  <c r="AU181" i="11"/>
  <c r="AK20" i="11"/>
  <c r="AE208" i="10"/>
  <c r="AK93" i="11"/>
  <c r="AK242" i="11"/>
  <c r="AU125" i="11"/>
  <c r="AU204" i="11"/>
  <c r="AK257" i="11"/>
  <c r="AE240" i="10"/>
  <c r="AU115" i="11"/>
  <c r="AT254" i="11"/>
  <c r="BB158" i="11"/>
  <c r="BC197" i="11"/>
  <c r="AU197" i="11"/>
  <c r="AS200" i="11"/>
  <c r="BD189" i="11"/>
  <c r="BB189" i="11" s="1"/>
  <c r="AU189" i="11"/>
  <c r="AS148" i="11"/>
  <c r="AS152" i="11" s="1"/>
  <c r="AJ152" i="11"/>
  <c r="BD114" i="11"/>
  <c r="BB114" i="11" s="1"/>
  <c r="AT117" i="11"/>
  <c r="AT31" i="11"/>
  <c r="AK34" i="11"/>
  <c r="AT63" i="11"/>
  <c r="AK66" i="11"/>
  <c r="BC43" i="11"/>
  <c r="AS128" i="11"/>
  <c r="BC128" i="11" s="1"/>
  <c r="AJ130" i="11"/>
  <c r="BD115" i="11"/>
  <c r="BB115" i="11" s="1"/>
  <c r="AE276" i="10"/>
  <c r="AU49" i="11"/>
  <c r="AJ88" i="11"/>
  <c r="AJ200" i="11"/>
  <c r="AK246" i="11"/>
  <c r="BC86" i="11"/>
  <c r="AU86" i="11"/>
  <c r="BD253" i="11"/>
  <c r="BD254" i="11" s="1"/>
  <c r="AS61" i="11"/>
  <c r="BC61" i="11" s="1"/>
  <c r="AJ62" i="11"/>
  <c r="BC135" i="11"/>
  <c r="BB135" i="11" s="1"/>
  <c r="AS137" i="11"/>
  <c r="BC171" i="11"/>
  <c r="BB171" i="11" s="1"/>
  <c r="AU171" i="11"/>
  <c r="BC39" i="11"/>
  <c r="BB39" i="11" s="1"/>
  <c r="AU39" i="11"/>
  <c r="AS124" i="11"/>
  <c r="AJ291" i="11"/>
  <c r="AS162" i="11"/>
  <c r="AJ165" i="11"/>
  <c r="AS239" i="11"/>
  <c r="AJ242" i="11"/>
  <c r="AS77" i="11"/>
  <c r="AJ79" i="11"/>
  <c r="AS143" i="11"/>
  <c r="AJ146" i="11"/>
  <c r="BC174" i="11"/>
  <c r="BB174" i="11" s="1"/>
  <c r="AU174" i="11"/>
  <c r="BC216" i="11"/>
  <c r="BC11" i="11"/>
  <c r="AS14" i="11"/>
  <c r="AS42" i="11"/>
  <c r="AU42" i="11" s="1"/>
  <c r="AJ44" i="11"/>
  <c r="AS90" i="11"/>
  <c r="AS166" i="11"/>
  <c r="AS176" i="11" s="1"/>
  <c r="AJ176" i="11"/>
  <c r="BD157" i="11"/>
  <c r="BD296" i="11" s="1"/>
  <c r="AT296" i="11"/>
  <c r="BC223" i="11"/>
  <c r="BB223" i="11" s="1"/>
  <c r="AU223" i="11"/>
  <c r="AS243" i="11"/>
  <c r="AJ246" i="11"/>
  <c r="AS180" i="11"/>
  <c r="AS187" i="11" s="1"/>
  <c r="AJ187" i="11"/>
  <c r="AS121" i="11"/>
  <c r="AJ122" i="11"/>
  <c r="BC248" i="11"/>
  <c r="BB248" i="11" s="1"/>
  <c r="AU248" i="11"/>
  <c r="AS139" i="11"/>
  <c r="AJ140" i="11"/>
  <c r="BC277" i="11"/>
  <c r="BB277" i="11" s="1"/>
  <c r="AU277" i="11"/>
  <c r="AE87" i="10"/>
  <c r="BB160" i="11"/>
  <c r="BD217" i="11"/>
  <c r="BB217" i="11" s="1"/>
  <c r="AU217" i="11"/>
  <c r="AS40" i="11"/>
  <c r="AU40" i="11" s="1"/>
  <c r="AU160" i="11"/>
  <c r="AK254" i="11"/>
  <c r="AT188" i="11"/>
  <c r="AK196" i="11"/>
  <c r="AT120" i="11"/>
  <c r="AU120" i="11" s="1"/>
  <c r="AK122" i="11"/>
  <c r="AK112" i="11"/>
  <c r="AK285" i="11"/>
  <c r="AT108" i="11"/>
  <c r="AT169" i="11"/>
  <c r="AT52" i="11"/>
  <c r="AU52" i="11" s="1"/>
  <c r="AK54" i="11"/>
  <c r="AT167" i="11"/>
  <c r="AK176" i="11"/>
  <c r="BD197" i="11"/>
  <c r="BD200" i="11" s="1"/>
  <c r="AT200" i="11"/>
  <c r="BD229" i="11"/>
  <c r="BB229" i="11" s="1"/>
  <c r="AU229" i="11"/>
  <c r="AT265" i="11"/>
  <c r="BD265" i="11" s="1"/>
  <c r="BD267" i="11" s="1"/>
  <c r="AK267" i="11"/>
  <c r="BD179" i="11"/>
  <c r="BD104" i="11"/>
  <c r="AT107" i="11"/>
  <c r="BD78" i="11"/>
  <c r="AU78" i="11"/>
  <c r="AT79" i="11"/>
  <c r="BD239" i="11"/>
  <c r="BD242" i="11" s="1"/>
  <c r="AT242" i="11"/>
  <c r="BD70" i="11"/>
  <c r="AT74" i="11"/>
  <c r="AT154" i="11"/>
  <c r="AT159" i="11" s="1"/>
  <c r="AK159" i="11"/>
  <c r="AK292" i="11"/>
  <c r="AT184" i="11"/>
  <c r="AT187" i="11" s="1"/>
  <c r="AT216" i="11"/>
  <c r="BD216" i="11" s="1"/>
  <c r="AK219" i="11"/>
  <c r="AT249" i="11"/>
  <c r="AU249" i="11" s="1"/>
  <c r="AK250" i="11"/>
  <c r="AS16" i="11"/>
  <c r="AJ17" i="11"/>
  <c r="BC150" i="11"/>
  <c r="BB150" i="11" s="1"/>
  <c r="AU150" i="11"/>
  <c r="AS253" i="11"/>
  <c r="AJ254" i="11"/>
  <c r="BC192" i="11"/>
  <c r="BB192" i="11" s="1"/>
  <c r="AU192" i="11"/>
  <c r="BC224" i="11"/>
  <c r="AS276" i="11"/>
  <c r="AJ278" i="11"/>
  <c r="AJ297" i="11"/>
  <c r="BC244" i="11"/>
  <c r="AU244" i="11"/>
  <c r="AT67" i="11"/>
  <c r="AK69" i="11"/>
  <c r="BD259" i="11"/>
  <c r="BB259" i="11" s="1"/>
  <c r="AU259" i="11"/>
  <c r="AE114" i="10"/>
  <c r="AE178" i="10"/>
  <c r="BC210" i="11"/>
  <c r="AT82" i="11"/>
  <c r="AK299" i="11"/>
  <c r="AK83" i="11"/>
  <c r="AT201" i="11"/>
  <c r="AT205" i="11" s="1"/>
  <c r="AK205" i="11"/>
  <c r="BC149" i="11"/>
  <c r="BB149" i="11" s="1"/>
  <c r="AU149" i="11"/>
  <c r="AS208" i="11"/>
  <c r="AJ212" i="11"/>
  <c r="BC167" i="11"/>
  <c r="AS247" i="11"/>
  <c r="AJ250" i="11"/>
  <c r="AJ293" i="11"/>
  <c r="AJ51" i="11"/>
  <c r="AS21" i="11"/>
  <c r="BC21" i="11" s="1"/>
  <c r="AS231" i="11"/>
  <c r="AS234" i="11" s="1"/>
  <c r="AJ234" i="11"/>
  <c r="AS190" i="11"/>
  <c r="AS196" i="11" s="1"/>
  <c r="AJ196" i="11"/>
  <c r="AJ127" i="11"/>
  <c r="BC96" i="11"/>
  <c r="BB96" i="11" s="1"/>
  <c r="AU96" i="11"/>
  <c r="AE118" i="10"/>
  <c r="BC87" i="11"/>
  <c r="BB87" i="11" s="1"/>
  <c r="AU87" i="11"/>
  <c r="BD244" i="11"/>
  <c r="BD246" i="11" s="1"/>
  <c r="AT246" i="11"/>
  <c r="BC27" i="11"/>
  <c r="AJ295" i="11"/>
  <c r="AU114" i="11"/>
  <c r="BD73" i="11"/>
  <c r="BB73" i="11" s="1"/>
  <c r="AU73" i="11"/>
  <c r="AT21" i="11"/>
  <c r="AK23" i="11"/>
  <c r="AT224" i="11"/>
  <c r="AK227" i="11"/>
  <c r="BD106" i="11"/>
  <c r="BB106" i="11" s="1"/>
  <c r="AU106" i="11"/>
  <c r="AT142" i="11"/>
  <c r="AK146" i="11"/>
  <c r="BC249" i="11"/>
  <c r="AS101" i="11"/>
  <c r="BC203" i="11"/>
  <c r="AS205" i="11"/>
  <c r="AT94" i="11"/>
  <c r="AK102" i="11"/>
  <c r="AT9" i="11"/>
  <c r="BD9" i="11" s="1"/>
  <c r="BD10" i="11" s="1"/>
  <c r="AK10" i="11"/>
  <c r="AT48" i="11"/>
  <c r="BD48" i="11" s="1"/>
  <c r="BD51" i="11" s="1"/>
  <c r="AK51" i="11"/>
  <c r="AT84" i="11"/>
  <c r="AK88" i="11"/>
  <c r="BD260" i="11"/>
  <c r="BB260" i="11" s="1"/>
  <c r="AU260" i="11"/>
  <c r="AT210" i="11"/>
  <c r="AK212" i="11"/>
  <c r="AT195" i="11"/>
  <c r="AK297" i="11"/>
  <c r="BD89" i="11"/>
  <c r="BD93" i="11" s="1"/>
  <c r="AT93" i="11"/>
  <c r="BD202" i="11"/>
  <c r="BB202" i="11" s="1"/>
  <c r="AU202" i="11"/>
  <c r="AT271" i="11"/>
  <c r="AK274" i="11"/>
  <c r="AS46" i="11"/>
  <c r="AS47" i="11" s="1"/>
  <c r="AJ47" i="11"/>
  <c r="AE95" i="10"/>
  <c r="AE174" i="10"/>
  <c r="AE192" i="10"/>
  <c r="AS235" i="11"/>
  <c r="BC235" i="11" s="1"/>
  <c r="AE65" i="10"/>
  <c r="AE209" i="10"/>
  <c r="AE90" i="10"/>
  <c r="AE19" i="10"/>
  <c r="AE13" i="10"/>
  <c r="AE143" i="10"/>
  <c r="AE186" i="10"/>
  <c r="AE28" i="10"/>
  <c r="BB177" i="11"/>
  <c r="BD17" i="11"/>
  <c r="AK117" i="11"/>
  <c r="BB81" i="11"/>
  <c r="AK290" i="11"/>
  <c r="AU198" i="11"/>
  <c r="BC215" i="11"/>
  <c r="BB215" i="11" s="1"/>
  <c r="AU215" i="11"/>
  <c r="BC258" i="11"/>
  <c r="BB221" i="11"/>
  <c r="BD128" i="11"/>
  <c r="BD130" i="11" s="1"/>
  <c r="AT130" i="11"/>
  <c r="BC271" i="11"/>
  <c r="AE194" i="10"/>
  <c r="AE259" i="10"/>
  <c r="AE210" i="10"/>
  <c r="AE199" i="10"/>
  <c r="AE64" i="10"/>
  <c r="AS107" i="11"/>
  <c r="AE273" i="10"/>
  <c r="AE58" i="10"/>
  <c r="AE256" i="10"/>
  <c r="AT27" i="11"/>
  <c r="AK30" i="11"/>
  <c r="AK47" i="11"/>
  <c r="AT45" i="11"/>
  <c r="AU45" i="11" s="1"/>
  <c r="BC120" i="11"/>
  <c r="AE224" i="10"/>
  <c r="AE216" i="10"/>
  <c r="AE236" i="10"/>
  <c r="AE121" i="10"/>
  <c r="AE184" i="10"/>
  <c r="AE158" i="10"/>
  <c r="AU33" i="11"/>
  <c r="AU158" i="11"/>
  <c r="BC53" i="11"/>
  <c r="BB53" i="11" s="1"/>
  <c r="AU53" i="11"/>
  <c r="BC173" i="11"/>
  <c r="BB173" i="11" s="1"/>
  <c r="AU173" i="11"/>
  <c r="BC22" i="11"/>
  <c r="BB22" i="11" s="1"/>
  <c r="AU22" i="11"/>
  <c r="BC207" i="11"/>
  <c r="BB207" i="11" s="1"/>
  <c r="AU207" i="11"/>
  <c r="BC8" i="11"/>
  <c r="BB8" i="11" s="1"/>
  <c r="AU8" i="11"/>
  <c r="BC179" i="11"/>
  <c r="AU179" i="11"/>
  <c r="AJ159" i="11"/>
  <c r="AE244" i="10"/>
  <c r="AS88" i="11"/>
  <c r="AE181" i="10"/>
  <c r="AE175" i="10"/>
  <c r="AE277" i="10"/>
  <c r="AE189" i="10"/>
  <c r="AE231" i="10"/>
  <c r="AE86" i="10"/>
  <c r="BC75" i="11"/>
  <c r="AU75" i="11"/>
  <c r="BC236" i="11"/>
  <c r="BB236" i="11" s="1"/>
  <c r="AU236" i="11"/>
  <c r="AT138" i="11"/>
  <c r="AK140" i="11"/>
  <c r="BC240" i="11"/>
  <c r="BB240" i="11" s="1"/>
  <c r="AU240" i="11"/>
  <c r="BB226" i="11"/>
  <c r="BC32" i="11"/>
  <c r="BB32" i="11" s="1"/>
  <c r="AU32" i="11"/>
  <c r="BC218" i="11"/>
  <c r="BB218" i="11" s="1"/>
  <c r="AU218" i="11"/>
  <c r="BC98" i="11"/>
  <c r="BB98" i="11" s="1"/>
  <c r="AU98" i="11"/>
  <c r="BB119" i="11"/>
  <c r="AS131" i="11"/>
  <c r="AJ133" i="11"/>
  <c r="AS265" i="11"/>
  <c r="AJ267" i="11"/>
  <c r="BC151" i="11"/>
  <c r="BB151" i="11" s="1"/>
  <c r="AU151" i="11"/>
  <c r="AE70" i="10"/>
  <c r="BC36" i="11"/>
  <c r="BB36" i="11" s="1"/>
  <c r="AU36" i="11"/>
  <c r="BC141" i="11"/>
  <c r="AU141" i="11"/>
  <c r="BC58" i="11"/>
  <c r="BB58" i="11" s="1"/>
  <c r="AU58" i="11"/>
  <c r="AJ285" i="11"/>
  <c r="AX100" i="11"/>
  <c r="AJ294" i="11"/>
  <c r="AU228" i="11"/>
  <c r="AE134" i="10"/>
  <c r="AE113" i="10"/>
  <c r="AE197" i="10"/>
  <c r="AE265" i="10"/>
  <c r="AE81" i="10"/>
  <c r="BD100" i="11"/>
  <c r="AU100" i="11"/>
  <c r="AE80" i="10"/>
  <c r="BC225" i="11"/>
  <c r="BB225" i="11" s="1"/>
  <c r="AU225" i="11"/>
  <c r="BD24" i="11"/>
  <c r="AU24" i="11"/>
  <c r="BC222" i="11"/>
  <c r="BB222" i="11" s="1"/>
  <c r="AU222" i="11"/>
  <c r="AS38" i="11"/>
  <c r="AJ41" i="11"/>
  <c r="AE84" i="10"/>
  <c r="AU177" i="11"/>
  <c r="AE63" i="10"/>
  <c r="AE24" i="10"/>
  <c r="BC110" i="11"/>
  <c r="BB110" i="11" s="1"/>
  <c r="AU110" i="11"/>
  <c r="AE153" i="10"/>
  <c r="AS31" i="11"/>
  <c r="AJ34" i="11"/>
  <c r="BC105" i="11"/>
  <c r="BB105" i="11" s="1"/>
  <c r="AU105" i="11"/>
  <c r="BD136" i="11"/>
  <c r="AU136" i="11"/>
  <c r="AT298" i="11"/>
  <c r="AJ59" i="11"/>
  <c r="AE42" i="10"/>
  <c r="AE52" i="10"/>
  <c r="AE49" i="10"/>
  <c r="AE168" i="10"/>
  <c r="AE268" i="10"/>
  <c r="AE35" i="10"/>
  <c r="AE119" i="10"/>
  <c r="BC80" i="11"/>
  <c r="AU80" i="11"/>
  <c r="BC116" i="11"/>
  <c r="AU116" i="11"/>
  <c r="BC169" i="11"/>
  <c r="AE262" i="10"/>
  <c r="AE264" i="10" s="1"/>
  <c r="BD123" i="11"/>
  <c r="AU123" i="11"/>
  <c r="AT235" i="11"/>
  <c r="AE67" i="10"/>
  <c r="AE69" i="10" s="1"/>
  <c r="AE103" i="10"/>
  <c r="AT61" i="11"/>
  <c r="AK62" i="11"/>
  <c r="AS227" i="11"/>
  <c r="AJ289" i="11"/>
  <c r="AJ227" i="11"/>
  <c r="AE18" i="10"/>
  <c r="AE160" i="10"/>
  <c r="AE255" i="10"/>
  <c r="AE188" i="10"/>
  <c r="AE239" i="10"/>
  <c r="AE206" i="10"/>
  <c r="BC28" i="11"/>
  <c r="AU28" i="11"/>
  <c r="BC103" i="11"/>
  <c r="AU103" i="11"/>
  <c r="BC56" i="11"/>
  <c r="AU56" i="11"/>
  <c r="BC91" i="11"/>
  <c r="AU91" i="11"/>
  <c r="BD182" i="11"/>
  <c r="BB182" i="11" s="1"/>
  <c r="AU182" i="11"/>
  <c r="BC220" i="11"/>
  <c r="AU220" i="11"/>
  <c r="AU266" i="11"/>
  <c r="AU113" i="11"/>
  <c r="AJ287" i="11"/>
  <c r="AJ112" i="11"/>
  <c r="AE60" i="10"/>
  <c r="AK187" i="11"/>
  <c r="AT137" i="11"/>
  <c r="AE31" i="10"/>
  <c r="AE11" i="10"/>
  <c r="AE73" i="10"/>
  <c r="AE21" i="10"/>
  <c r="AE7" i="10"/>
  <c r="AE251" i="10"/>
  <c r="BC193" i="11"/>
  <c r="BB193" i="11" s="1"/>
  <c r="AU193" i="11"/>
  <c r="BC273" i="11"/>
  <c r="AU273" i="11"/>
  <c r="BC183" i="11"/>
  <c r="BB183" i="11" s="1"/>
  <c r="AU183" i="11"/>
  <c r="BC211" i="11"/>
  <c r="BC145" i="11"/>
  <c r="BB145" i="11" s="1"/>
  <c r="AU145" i="11"/>
  <c r="BD257" i="11"/>
  <c r="BD85" i="11"/>
  <c r="BB85" i="11" s="1"/>
  <c r="AU85" i="11"/>
  <c r="BC163" i="11"/>
  <c r="BB163" i="11" s="1"/>
  <c r="AU163" i="11"/>
  <c r="AX243" i="11"/>
  <c r="AW235" i="11"/>
  <c r="AE235" i="11"/>
  <c r="BC35" i="11"/>
  <c r="AS37" i="11"/>
  <c r="AU35" i="11"/>
  <c r="BC172" i="11"/>
  <c r="AS295" i="11"/>
  <c r="AU172" i="11"/>
  <c r="BC50" i="11"/>
  <c r="AU50" i="11"/>
  <c r="BC70" i="11"/>
  <c r="AS74" i="11"/>
  <c r="AU70" i="11"/>
  <c r="BC45" i="11"/>
  <c r="BC109" i="11"/>
  <c r="AU109" i="11"/>
  <c r="BC48" i="11"/>
  <c r="AS51" i="11"/>
  <c r="AE71" i="11"/>
  <c r="BC18" i="11"/>
  <c r="AU18" i="11"/>
  <c r="BC52" i="11"/>
  <c r="AS54" i="11"/>
  <c r="BC255" i="11"/>
  <c r="AU255" i="11"/>
  <c r="BC60" i="11"/>
  <c r="AU60" i="11"/>
  <c r="BC186" i="11"/>
  <c r="AU186" i="11"/>
  <c r="AS257" i="11"/>
  <c r="BC168" i="11"/>
  <c r="AU168" i="11"/>
  <c r="BC9" i="11"/>
  <c r="BC7" i="11"/>
  <c r="AS10" i="11"/>
  <c r="AU7" i="11"/>
  <c r="AZ46" i="11"/>
  <c r="AZ33" i="11"/>
  <c r="P277" i="10"/>
  <c r="P276" i="10"/>
  <c r="P275" i="10"/>
  <c r="P273" i="10"/>
  <c r="P272" i="10"/>
  <c r="P271" i="10"/>
  <c r="P269" i="10"/>
  <c r="P268" i="10"/>
  <c r="P266" i="10"/>
  <c r="P265" i="10"/>
  <c r="P263" i="10"/>
  <c r="P262" i="10"/>
  <c r="P260" i="10"/>
  <c r="P259" i="10"/>
  <c r="P258" i="10"/>
  <c r="P256" i="10"/>
  <c r="P255" i="10"/>
  <c r="P253" i="10"/>
  <c r="P252" i="10"/>
  <c r="P251" i="10"/>
  <c r="P249" i="10"/>
  <c r="P248" i="10"/>
  <c r="P247" i="10"/>
  <c r="P245" i="10"/>
  <c r="P244" i="10"/>
  <c r="P243" i="10"/>
  <c r="P241" i="10"/>
  <c r="P240" i="10"/>
  <c r="P239" i="10"/>
  <c r="P237" i="10"/>
  <c r="P236" i="10"/>
  <c r="P235" i="10"/>
  <c r="P233" i="10"/>
  <c r="P232" i="10"/>
  <c r="P231" i="10"/>
  <c r="P230" i="10"/>
  <c r="P229" i="10"/>
  <c r="P228" i="10"/>
  <c r="P226" i="10"/>
  <c r="P225" i="10"/>
  <c r="P224" i="10"/>
  <c r="P223" i="10"/>
  <c r="P222" i="10"/>
  <c r="P221" i="10"/>
  <c r="P220" i="10"/>
  <c r="P218" i="10"/>
  <c r="P217" i="10"/>
  <c r="P216" i="10"/>
  <c r="P215" i="10"/>
  <c r="P214" i="10"/>
  <c r="P213" i="10"/>
  <c r="P211" i="10"/>
  <c r="P210" i="10"/>
  <c r="P209" i="10"/>
  <c r="P208" i="10"/>
  <c r="P207" i="10"/>
  <c r="P206" i="10"/>
  <c r="P204" i="10"/>
  <c r="P203" i="10"/>
  <c r="P202" i="10"/>
  <c r="P201" i="10"/>
  <c r="P199" i="10"/>
  <c r="P198" i="10"/>
  <c r="P197" i="10"/>
  <c r="P195" i="10"/>
  <c r="P194" i="10"/>
  <c r="P193" i="10"/>
  <c r="P192" i="10"/>
  <c r="P191" i="10"/>
  <c r="P190" i="10"/>
  <c r="P189" i="10"/>
  <c r="P188" i="10"/>
  <c r="P186" i="10"/>
  <c r="P185" i="10"/>
  <c r="P184" i="10"/>
  <c r="P183" i="10"/>
  <c r="P182" i="10"/>
  <c r="P181" i="10"/>
  <c r="P180" i="10"/>
  <c r="P179" i="10"/>
  <c r="P178" i="10"/>
  <c r="P177" i="10"/>
  <c r="P175" i="10"/>
  <c r="P174" i="10"/>
  <c r="P173" i="10"/>
  <c r="P172" i="10"/>
  <c r="P171" i="10"/>
  <c r="P170" i="10"/>
  <c r="P169" i="10"/>
  <c r="P168" i="10"/>
  <c r="P167" i="10"/>
  <c r="P166" i="10"/>
  <c r="P164" i="10"/>
  <c r="P163" i="10"/>
  <c r="P162" i="10"/>
  <c r="P161" i="10"/>
  <c r="P160" i="10"/>
  <c r="P158" i="10"/>
  <c r="P157" i="10"/>
  <c r="P156" i="10"/>
  <c r="P155" i="10"/>
  <c r="P154" i="10"/>
  <c r="P153" i="10"/>
  <c r="P151" i="10"/>
  <c r="P150" i="10"/>
  <c r="P149" i="10"/>
  <c r="P148" i="10"/>
  <c r="P147" i="10"/>
  <c r="P145" i="10"/>
  <c r="P144" i="10"/>
  <c r="P143" i="10"/>
  <c r="P142" i="10"/>
  <c r="P141" i="10"/>
  <c r="P139" i="10"/>
  <c r="P138" i="10"/>
  <c r="P136" i="10"/>
  <c r="P135" i="10"/>
  <c r="P134" i="10"/>
  <c r="P132" i="10"/>
  <c r="P131" i="10"/>
  <c r="P129" i="10"/>
  <c r="P128" i="10"/>
  <c r="P126" i="10"/>
  <c r="P125" i="10"/>
  <c r="P124" i="10"/>
  <c r="P123" i="10"/>
  <c r="P121" i="10"/>
  <c r="P120" i="10"/>
  <c r="P119" i="10"/>
  <c r="P118" i="10"/>
  <c r="P116" i="10"/>
  <c r="P115" i="10"/>
  <c r="P114" i="10"/>
  <c r="P113" i="10"/>
  <c r="P111" i="10"/>
  <c r="P110" i="10"/>
  <c r="P109" i="10"/>
  <c r="P108" i="10"/>
  <c r="P106" i="10"/>
  <c r="P105" i="10"/>
  <c r="P104" i="10"/>
  <c r="P103" i="10"/>
  <c r="P101" i="10"/>
  <c r="P100" i="10"/>
  <c r="P99" i="10"/>
  <c r="P98" i="10"/>
  <c r="P97" i="10"/>
  <c r="P96" i="10"/>
  <c r="P95" i="10"/>
  <c r="P94" i="10"/>
  <c r="P92" i="10"/>
  <c r="P91" i="10"/>
  <c r="P90" i="10"/>
  <c r="P89" i="10"/>
  <c r="P87" i="10"/>
  <c r="P86" i="10"/>
  <c r="P85" i="10"/>
  <c r="P84" i="10"/>
  <c r="P82" i="10"/>
  <c r="P81" i="10"/>
  <c r="P80" i="10"/>
  <c r="P78" i="10"/>
  <c r="P77" i="10"/>
  <c r="P76" i="10"/>
  <c r="P75" i="10"/>
  <c r="P73" i="10"/>
  <c r="P72" i="10"/>
  <c r="P71" i="10"/>
  <c r="P70" i="10"/>
  <c r="P68" i="10"/>
  <c r="P67" i="10"/>
  <c r="P65" i="10"/>
  <c r="P64" i="10"/>
  <c r="P63" i="10"/>
  <c r="P61" i="10"/>
  <c r="P60" i="10"/>
  <c r="P58" i="10"/>
  <c r="P57" i="10"/>
  <c r="P56" i="10"/>
  <c r="P55" i="10"/>
  <c r="P53" i="10"/>
  <c r="P52" i="10"/>
  <c r="P50" i="10"/>
  <c r="P49" i="10"/>
  <c r="P48" i="10"/>
  <c r="P46" i="10"/>
  <c r="P45" i="10"/>
  <c r="P43" i="10"/>
  <c r="P42" i="10"/>
  <c r="P40" i="10"/>
  <c r="P39" i="10"/>
  <c r="P38" i="10"/>
  <c r="P36" i="10"/>
  <c r="P35" i="10"/>
  <c r="P33" i="10"/>
  <c r="P32" i="10"/>
  <c r="P31" i="10"/>
  <c r="P29" i="10"/>
  <c r="P28" i="10"/>
  <c r="P27" i="10"/>
  <c r="P25" i="10"/>
  <c r="P24" i="10"/>
  <c r="P22" i="10"/>
  <c r="P21" i="10"/>
  <c r="P19" i="10"/>
  <c r="P18" i="10"/>
  <c r="P16" i="10"/>
  <c r="P15" i="10"/>
  <c r="P13" i="10"/>
  <c r="P12" i="10"/>
  <c r="P11" i="10"/>
  <c r="P9" i="10"/>
  <c r="P8" i="10"/>
  <c r="I277" i="10"/>
  <c r="I276" i="10"/>
  <c r="I275" i="10"/>
  <c r="I273" i="10"/>
  <c r="I272" i="10"/>
  <c r="I271" i="10"/>
  <c r="I269" i="10"/>
  <c r="I268" i="10"/>
  <c r="I266" i="10"/>
  <c r="I265" i="10"/>
  <c r="I263" i="10"/>
  <c r="I262" i="10"/>
  <c r="I260" i="10"/>
  <c r="I259" i="10"/>
  <c r="I258" i="10"/>
  <c r="I256" i="10"/>
  <c r="I255" i="10"/>
  <c r="I253" i="10"/>
  <c r="I252" i="10"/>
  <c r="I251" i="10"/>
  <c r="I249" i="10"/>
  <c r="I248" i="10"/>
  <c r="I247" i="10"/>
  <c r="I245" i="10"/>
  <c r="I244" i="10"/>
  <c r="I243" i="10"/>
  <c r="I241" i="10"/>
  <c r="I240" i="10"/>
  <c r="I239" i="10"/>
  <c r="I237" i="10"/>
  <c r="I236" i="10"/>
  <c r="I235" i="10"/>
  <c r="I233" i="10"/>
  <c r="I232" i="10"/>
  <c r="I231" i="10"/>
  <c r="I230" i="10"/>
  <c r="I229" i="10"/>
  <c r="I228" i="10"/>
  <c r="I226" i="10"/>
  <c r="I225" i="10"/>
  <c r="I224" i="10"/>
  <c r="I223" i="10"/>
  <c r="I222" i="10"/>
  <c r="I221" i="10"/>
  <c r="I220" i="10"/>
  <c r="I218" i="10"/>
  <c r="I217" i="10"/>
  <c r="I216" i="10"/>
  <c r="I215" i="10"/>
  <c r="I214" i="10"/>
  <c r="I213" i="10"/>
  <c r="I211" i="10"/>
  <c r="I210" i="10"/>
  <c r="I209" i="10"/>
  <c r="I208" i="10"/>
  <c r="I207" i="10"/>
  <c r="I206" i="10"/>
  <c r="I204" i="10"/>
  <c r="I203" i="10"/>
  <c r="I202" i="10"/>
  <c r="I201" i="10"/>
  <c r="I199" i="10"/>
  <c r="I198" i="10"/>
  <c r="I197" i="10"/>
  <c r="I195" i="10"/>
  <c r="I194" i="10"/>
  <c r="I193" i="10"/>
  <c r="I192" i="10"/>
  <c r="I191" i="10"/>
  <c r="I190" i="10"/>
  <c r="I189" i="10"/>
  <c r="I188" i="10"/>
  <c r="I186" i="10"/>
  <c r="I185" i="10"/>
  <c r="I184" i="10"/>
  <c r="I183" i="10"/>
  <c r="I182" i="10"/>
  <c r="I181" i="10"/>
  <c r="I180" i="10"/>
  <c r="I179" i="10"/>
  <c r="I178" i="10"/>
  <c r="I177" i="10"/>
  <c r="I175" i="10"/>
  <c r="I174" i="10"/>
  <c r="I173" i="10"/>
  <c r="I172" i="10"/>
  <c r="I171" i="10"/>
  <c r="I170" i="10"/>
  <c r="I169" i="10"/>
  <c r="I168" i="10"/>
  <c r="I167" i="10"/>
  <c r="I166" i="10"/>
  <c r="I164" i="10"/>
  <c r="I163" i="10"/>
  <c r="I162" i="10"/>
  <c r="I161" i="10"/>
  <c r="I160" i="10"/>
  <c r="I158" i="10"/>
  <c r="I157" i="10"/>
  <c r="I156" i="10"/>
  <c r="I155" i="10"/>
  <c r="I154" i="10"/>
  <c r="I153" i="10"/>
  <c r="I151" i="10"/>
  <c r="I150" i="10"/>
  <c r="I149" i="10"/>
  <c r="I148" i="10"/>
  <c r="I147" i="10"/>
  <c r="I145" i="10"/>
  <c r="I144" i="10"/>
  <c r="I143" i="10"/>
  <c r="I142" i="10"/>
  <c r="I141" i="10"/>
  <c r="I139" i="10"/>
  <c r="I138" i="10"/>
  <c r="I136" i="10"/>
  <c r="I135" i="10"/>
  <c r="I134" i="10"/>
  <c r="I132" i="10"/>
  <c r="I131" i="10"/>
  <c r="I129" i="10"/>
  <c r="I128" i="10"/>
  <c r="I126" i="10"/>
  <c r="I125" i="10"/>
  <c r="I124" i="10"/>
  <c r="I123" i="10"/>
  <c r="I121" i="10"/>
  <c r="I120" i="10"/>
  <c r="I119" i="10"/>
  <c r="I118" i="10"/>
  <c r="I116" i="10"/>
  <c r="I115" i="10"/>
  <c r="I114" i="10"/>
  <c r="I113" i="10"/>
  <c r="I111" i="10"/>
  <c r="I110" i="10"/>
  <c r="I109" i="10"/>
  <c r="I108" i="10"/>
  <c r="I106" i="10"/>
  <c r="I105" i="10"/>
  <c r="I104" i="10"/>
  <c r="I103" i="10"/>
  <c r="I101" i="10"/>
  <c r="I100" i="10"/>
  <c r="I99" i="10"/>
  <c r="I98" i="10"/>
  <c r="I97" i="10"/>
  <c r="I96" i="10"/>
  <c r="I95" i="10"/>
  <c r="I94" i="10"/>
  <c r="I92" i="10"/>
  <c r="I91" i="10"/>
  <c r="I90" i="10"/>
  <c r="I89" i="10"/>
  <c r="I87" i="10"/>
  <c r="I86" i="10"/>
  <c r="I85" i="10"/>
  <c r="I84" i="10"/>
  <c r="I82" i="10"/>
  <c r="I81" i="10"/>
  <c r="I80" i="10"/>
  <c r="I78" i="10"/>
  <c r="I77" i="10"/>
  <c r="I76" i="10"/>
  <c r="I75" i="10"/>
  <c r="I73" i="10"/>
  <c r="I72" i="10"/>
  <c r="I71" i="10"/>
  <c r="I70" i="10"/>
  <c r="I68" i="10"/>
  <c r="I67" i="10"/>
  <c r="I65" i="10"/>
  <c r="I64" i="10"/>
  <c r="I63" i="10"/>
  <c r="I61" i="10"/>
  <c r="I60" i="10"/>
  <c r="I58" i="10"/>
  <c r="I57" i="10"/>
  <c r="I56" i="10"/>
  <c r="I55" i="10"/>
  <c r="I53" i="10"/>
  <c r="I52" i="10"/>
  <c r="I50" i="10"/>
  <c r="I49" i="10"/>
  <c r="I48" i="10"/>
  <c r="I46" i="10"/>
  <c r="I45" i="10"/>
  <c r="I43" i="10"/>
  <c r="I42" i="10"/>
  <c r="I40" i="10"/>
  <c r="I39" i="10"/>
  <c r="I38" i="10"/>
  <c r="I36" i="10"/>
  <c r="I35" i="10"/>
  <c r="I33" i="10"/>
  <c r="I32" i="10"/>
  <c r="I31" i="10"/>
  <c r="I29" i="10"/>
  <c r="I28" i="10"/>
  <c r="I27" i="10"/>
  <c r="I25" i="10"/>
  <c r="I24" i="10"/>
  <c r="I22" i="10"/>
  <c r="I21" i="10"/>
  <c r="I19" i="10"/>
  <c r="I18" i="10"/>
  <c r="I16" i="10"/>
  <c r="I15" i="10"/>
  <c r="I13" i="10"/>
  <c r="I12" i="10"/>
  <c r="I11" i="10"/>
  <c r="I9" i="10"/>
  <c r="I8" i="10"/>
  <c r="P7" i="10"/>
  <c r="I7" i="10"/>
  <c r="AE138" i="11" l="1"/>
  <c r="AD211" i="11"/>
  <c r="AY211" i="11" s="1"/>
  <c r="AE211" i="11"/>
  <c r="AZ211" i="11" s="1"/>
  <c r="AD248" i="11"/>
  <c r="AY248" i="11" s="1"/>
  <c r="AE67" i="11"/>
  <c r="AD67" i="11"/>
  <c r="AY67" i="11" s="1"/>
  <c r="AD18" i="11"/>
  <c r="AY18" i="11" s="1"/>
  <c r="AC71" i="11"/>
  <c r="AD86" i="11"/>
  <c r="AY86" i="11" s="1"/>
  <c r="AD58" i="11"/>
  <c r="AY58" i="11" s="1"/>
  <c r="AC232" i="11"/>
  <c r="AD157" i="11"/>
  <c r="AY157" i="11" s="1"/>
  <c r="AV157" i="11" s="1"/>
  <c r="AE80" i="11"/>
  <c r="AZ80" i="11" s="1"/>
  <c r="AE18" i="11"/>
  <c r="AZ18" i="11" s="1"/>
  <c r="AC86" i="11"/>
  <c r="AD25" i="11"/>
  <c r="AY25" i="11" s="1"/>
  <c r="AV25" i="11" s="1"/>
  <c r="BS274" i="10"/>
  <c r="BS75" i="10"/>
  <c r="BS79" i="10" s="1"/>
  <c r="BQ79" i="10"/>
  <c r="AX227" i="10"/>
  <c r="BQ212" i="10"/>
  <c r="BS206" i="10"/>
  <c r="BS212" i="10" s="1"/>
  <c r="BQ107" i="10"/>
  <c r="BS103" i="10"/>
  <c r="BS107" i="10" s="1"/>
  <c r="BS153" i="10"/>
  <c r="BS159" i="10" s="1"/>
  <c r="BQ159" i="10"/>
  <c r="BS247" i="10"/>
  <c r="BS250" i="10" s="1"/>
  <c r="BQ250" i="10"/>
  <c r="BQ270" i="10"/>
  <c r="BS268" i="10"/>
  <c r="BS270" i="10" s="1"/>
  <c r="BS177" i="10"/>
  <c r="BS187" i="10" s="1"/>
  <c r="BQ187" i="10"/>
  <c r="AX59" i="10"/>
  <c r="AX117" i="10"/>
  <c r="BQ261" i="10"/>
  <c r="BS258" i="10"/>
  <c r="BS261" i="10" s="1"/>
  <c r="AX165" i="10"/>
  <c r="BS138" i="10"/>
  <c r="BS140" i="10" s="1"/>
  <c r="BQ140" i="10"/>
  <c r="AX20" i="10"/>
  <c r="AX267" i="10"/>
  <c r="BQ41" i="10"/>
  <c r="BS38" i="10"/>
  <c r="BS41" i="10" s="1"/>
  <c r="AX200" i="10"/>
  <c r="AX146" i="10"/>
  <c r="BQ66" i="10"/>
  <c r="BS63" i="10"/>
  <c r="BS66" i="10" s="1"/>
  <c r="BS128" i="10"/>
  <c r="BS130" i="10" s="1"/>
  <c r="BQ130" i="10"/>
  <c r="BS70" i="10"/>
  <c r="BS74" i="10" s="1"/>
  <c r="BQ74" i="10"/>
  <c r="BS7" i="10"/>
  <c r="BS10" i="10" s="1"/>
  <c r="BQ10" i="10"/>
  <c r="BS84" i="10"/>
  <c r="BS88" i="10" s="1"/>
  <c r="BQ88" i="10"/>
  <c r="AX122" i="10"/>
  <c r="BQ54" i="10"/>
  <c r="BS52" i="10"/>
  <c r="BS54" i="10" s="1"/>
  <c r="BS228" i="10"/>
  <c r="BS234" i="10" s="1"/>
  <c r="BQ234" i="10"/>
  <c r="BQ30" i="10"/>
  <c r="BS27" i="10"/>
  <c r="BS30" i="10" s="1"/>
  <c r="BS67" i="10"/>
  <c r="BS69" i="10" s="1"/>
  <c r="BQ69" i="10"/>
  <c r="BQ254" i="10"/>
  <c r="BS251" i="10"/>
  <c r="BS254" i="10" s="1"/>
  <c r="BQ26" i="10"/>
  <c r="BS24" i="10"/>
  <c r="BS26" i="10" s="1"/>
  <c r="BS188" i="10"/>
  <c r="BS196" i="10" s="1"/>
  <c r="BQ196" i="10"/>
  <c r="BQ274" i="10"/>
  <c r="BS205" i="10"/>
  <c r="BS80" i="10"/>
  <c r="BS83" i="10" s="1"/>
  <c r="BQ83" i="10"/>
  <c r="AX176" i="10"/>
  <c r="BS243" i="10"/>
  <c r="BS246" i="10" s="1"/>
  <c r="BQ246" i="10"/>
  <c r="BQ257" i="10"/>
  <c r="BS255" i="10"/>
  <c r="BS257" i="10" s="1"/>
  <c r="BS235" i="10"/>
  <c r="BS238" i="10" s="1"/>
  <c r="BQ238" i="10"/>
  <c r="AX47" i="10"/>
  <c r="AX14" i="10"/>
  <c r="AX278" i="10"/>
  <c r="BQ34" i="10"/>
  <c r="BS31" i="10"/>
  <c r="BS34" i="10" s="1"/>
  <c r="BQ205" i="10"/>
  <c r="AE86" i="11"/>
  <c r="AZ86" i="11" s="1"/>
  <c r="AE188" i="11"/>
  <c r="AZ188" i="11" s="1"/>
  <c r="AC149" i="11"/>
  <c r="AE190" i="11"/>
  <c r="AZ190" i="11" s="1"/>
  <c r="AC157" i="11"/>
  <c r="AC224" i="11"/>
  <c r="AD224" i="11"/>
  <c r="AY224" i="11" s="1"/>
  <c r="AE232" i="11"/>
  <c r="AZ232" i="11" s="1"/>
  <c r="AC151" i="11"/>
  <c r="AD272" i="11"/>
  <c r="AY272" i="11" s="1"/>
  <c r="AC120" i="11"/>
  <c r="AW149" i="11"/>
  <c r="AX272" i="11"/>
  <c r="AD190" i="11"/>
  <c r="AY190" i="11" s="1"/>
  <c r="AD149" i="11"/>
  <c r="AY149" i="11" s="1"/>
  <c r="AD201" i="11"/>
  <c r="AY201" i="11" s="1"/>
  <c r="AV201" i="11" s="1"/>
  <c r="AW18" i="11"/>
  <c r="AW20" i="11" s="1"/>
  <c r="AD80" i="11"/>
  <c r="AY80" i="11" s="1"/>
  <c r="AD222" i="11"/>
  <c r="AY222" i="11" s="1"/>
  <c r="AX222" i="11"/>
  <c r="AC190" i="11"/>
  <c r="AD151" i="11"/>
  <c r="AY151" i="11" s="1"/>
  <c r="AD144" i="11"/>
  <c r="AY144" i="11" s="1"/>
  <c r="AC142" i="11"/>
  <c r="AE151" i="11"/>
  <c r="AZ151" i="11" s="1"/>
  <c r="AC178" i="11"/>
  <c r="AC144" i="11"/>
  <c r="AE144" i="11"/>
  <c r="AZ144" i="11" s="1"/>
  <c r="AD120" i="11"/>
  <c r="AY120" i="11" s="1"/>
  <c r="AD56" i="11"/>
  <c r="AY56" i="11" s="1"/>
  <c r="AE120" i="11"/>
  <c r="AZ120" i="11" s="1"/>
  <c r="AD232" i="11"/>
  <c r="AY232" i="11" s="1"/>
  <c r="AV232" i="11" s="1"/>
  <c r="X242" i="11"/>
  <c r="AW38" i="11"/>
  <c r="AE38" i="11"/>
  <c r="AZ38" i="11" s="1"/>
  <c r="AW178" i="11"/>
  <c r="AD178" i="11"/>
  <c r="AY178" i="11" s="1"/>
  <c r="AC38" i="11"/>
  <c r="AC235" i="11"/>
  <c r="AD77" i="11"/>
  <c r="AY77" i="11" s="1"/>
  <c r="AW77" i="11"/>
  <c r="AD172" i="11"/>
  <c r="AY172" i="11" s="1"/>
  <c r="AD235" i="11"/>
  <c r="AY235" i="11" s="1"/>
  <c r="AC77" i="11"/>
  <c r="AC109" i="11"/>
  <c r="X140" i="11"/>
  <c r="AB238" i="11"/>
  <c r="AD141" i="11"/>
  <c r="AY141" i="11" s="1"/>
  <c r="AX140" i="11"/>
  <c r="AW109" i="11"/>
  <c r="AW121" i="11"/>
  <c r="Q74" i="11"/>
  <c r="AC168" i="11"/>
  <c r="AX212" i="10"/>
  <c r="AE168" i="11"/>
  <c r="AZ168" i="11" s="1"/>
  <c r="AD170" i="11"/>
  <c r="AY170" i="11" s="1"/>
  <c r="AV170" i="11" s="1"/>
  <c r="AD166" i="11"/>
  <c r="AY166" i="11" s="1"/>
  <c r="AD168" i="11"/>
  <c r="AY168" i="11" s="1"/>
  <c r="AC153" i="11"/>
  <c r="AC113" i="11"/>
  <c r="AW75" i="11"/>
  <c r="AD214" i="11"/>
  <c r="AY214" i="11" s="1"/>
  <c r="Q212" i="11"/>
  <c r="AC75" i="11"/>
  <c r="AC188" i="11"/>
  <c r="AE185" i="11"/>
  <c r="AZ185" i="11" s="1"/>
  <c r="AC170" i="11"/>
  <c r="AE96" i="11"/>
  <c r="AZ96" i="11" s="1"/>
  <c r="X296" i="11"/>
  <c r="AX274" i="10"/>
  <c r="AX130" i="10"/>
  <c r="AC167" i="11"/>
  <c r="AD42" i="11"/>
  <c r="AY42" i="11" s="1"/>
  <c r="AE153" i="11"/>
  <c r="AZ153" i="11" s="1"/>
  <c r="AD75" i="11"/>
  <c r="AY75" i="11" s="1"/>
  <c r="AD258" i="11"/>
  <c r="AY258" i="11" s="1"/>
  <c r="AC89" i="11"/>
  <c r="AW260" i="11"/>
  <c r="AE194" i="11"/>
  <c r="AZ194" i="11" s="1"/>
  <c r="AE166" i="11"/>
  <c r="AZ166" i="11" s="1"/>
  <c r="AC166" i="11"/>
  <c r="AD249" i="11"/>
  <c r="AY249" i="11" s="1"/>
  <c r="AD184" i="11"/>
  <c r="AY184" i="11" s="1"/>
  <c r="AD109" i="11"/>
  <c r="AY109" i="11" s="1"/>
  <c r="AW11" i="11"/>
  <c r="AW181" i="11"/>
  <c r="AE89" i="11"/>
  <c r="AZ89" i="11" s="1"/>
  <c r="AW193" i="11"/>
  <c r="AC201" i="11"/>
  <c r="Q287" i="11"/>
  <c r="X122" i="11"/>
  <c r="AC243" i="11"/>
  <c r="AC99" i="11"/>
  <c r="AD188" i="11"/>
  <c r="AY188" i="11" s="1"/>
  <c r="AE186" i="11"/>
  <c r="AZ186" i="11" s="1"/>
  <c r="AD268" i="11"/>
  <c r="AY268" i="11" s="1"/>
  <c r="AC236" i="11"/>
  <c r="AC141" i="11"/>
  <c r="AC32" i="11"/>
  <c r="AE45" i="11"/>
  <c r="AZ45" i="11" s="1"/>
  <c r="AZ47" i="11" s="1"/>
  <c r="AC45" i="11"/>
  <c r="AC47" i="11" s="1"/>
  <c r="AB34" i="11"/>
  <c r="AW45" i="11"/>
  <c r="AW47" i="11" s="1"/>
  <c r="AE48" i="11"/>
  <c r="AZ48" i="11" s="1"/>
  <c r="Q299" i="11"/>
  <c r="AE50" i="11"/>
  <c r="AZ50" i="11" s="1"/>
  <c r="AD21" i="11"/>
  <c r="AY21" i="11" s="1"/>
  <c r="AE55" i="11"/>
  <c r="AZ55" i="11" s="1"/>
  <c r="AD150" i="11"/>
  <c r="AY150" i="11" s="1"/>
  <c r="AD263" i="11"/>
  <c r="AY263" i="11" s="1"/>
  <c r="AD180" i="11"/>
  <c r="AY180" i="11" s="1"/>
  <c r="AV180" i="11" s="1"/>
  <c r="AC126" i="11"/>
  <c r="AX146" i="11"/>
  <c r="AD52" i="11"/>
  <c r="AY52" i="11" s="1"/>
  <c r="AC180" i="11"/>
  <c r="AC223" i="11"/>
  <c r="AC50" i="11"/>
  <c r="AD135" i="11"/>
  <c r="AY135" i="11" s="1"/>
  <c r="AC268" i="11"/>
  <c r="AD153" i="11"/>
  <c r="AY153" i="11" s="1"/>
  <c r="AD32" i="11"/>
  <c r="AY32" i="11" s="1"/>
  <c r="AD186" i="11"/>
  <c r="AY186" i="11" s="1"/>
  <c r="AC7" i="11"/>
  <c r="AW52" i="11"/>
  <c r="AE64" i="11"/>
  <c r="AZ64" i="11" s="1"/>
  <c r="Z47" i="11"/>
  <c r="AW22" i="11"/>
  <c r="AW23" i="11" s="1"/>
  <c r="AE217" i="11"/>
  <c r="AZ217" i="11" s="1"/>
  <c r="AE214" i="11"/>
  <c r="AZ214" i="11" s="1"/>
  <c r="X15" i="11"/>
  <c r="AE15" i="11" s="1"/>
  <c r="AX242" i="11"/>
  <c r="AE21" i="11"/>
  <c r="AZ21" i="11" s="1"/>
  <c r="AZ23" i="11" s="1"/>
  <c r="AE99" i="11"/>
  <c r="AZ99" i="11" s="1"/>
  <c r="AD96" i="11"/>
  <c r="AY96" i="11" s="1"/>
  <c r="AV96" i="11" s="1"/>
  <c r="AD45" i="11"/>
  <c r="AY45" i="11" s="1"/>
  <c r="AE148" i="11"/>
  <c r="AZ148" i="11" s="1"/>
  <c r="AD203" i="11"/>
  <c r="AY203" i="11" s="1"/>
  <c r="AW50" i="11"/>
  <c r="AD175" i="11"/>
  <c r="AY175" i="11" s="1"/>
  <c r="AW142" i="11"/>
  <c r="AE142" i="11"/>
  <c r="AZ142" i="11" s="1"/>
  <c r="AE172" i="11"/>
  <c r="AZ172" i="11" s="1"/>
  <c r="X23" i="11"/>
  <c r="AE128" i="11"/>
  <c r="AZ128" i="11" s="1"/>
  <c r="AX89" i="11"/>
  <c r="AC184" i="11"/>
  <c r="AD89" i="11"/>
  <c r="AY89" i="11" s="1"/>
  <c r="AC162" i="11"/>
  <c r="AD162" i="11"/>
  <c r="AY162" i="11" s="1"/>
  <c r="AC96" i="11"/>
  <c r="AC203" i="11"/>
  <c r="AE175" i="11"/>
  <c r="AZ175" i="11" s="1"/>
  <c r="AZ296" i="11" s="1"/>
  <c r="AE110" i="11"/>
  <c r="AZ110" i="11" s="1"/>
  <c r="AD163" i="11"/>
  <c r="AY163" i="11" s="1"/>
  <c r="AE91" i="11"/>
  <c r="AZ91" i="11" s="1"/>
  <c r="AC91" i="11"/>
  <c r="AW91" i="11"/>
  <c r="AC121" i="11"/>
  <c r="AC175" i="11"/>
  <c r="AD99" i="11"/>
  <c r="AY99" i="11" s="1"/>
  <c r="AC148" i="11"/>
  <c r="AE203" i="11"/>
  <c r="AZ203" i="11" s="1"/>
  <c r="AC214" i="11"/>
  <c r="AC110" i="11"/>
  <c r="Q17" i="11"/>
  <c r="Z285" i="11"/>
  <c r="AX257" i="11"/>
  <c r="AE199" i="11"/>
  <c r="AZ199" i="11" s="1"/>
  <c r="AD199" i="11"/>
  <c r="AY199" i="11" s="1"/>
  <c r="AC101" i="11"/>
  <c r="AD255" i="11"/>
  <c r="AY255" i="11" s="1"/>
  <c r="AE7" i="11"/>
  <c r="AZ7" i="11" s="1"/>
  <c r="AD35" i="11"/>
  <c r="AY35" i="11" s="1"/>
  <c r="AW140" i="11"/>
  <c r="AC55" i="11"/>
  <c r="X146" i="11"/>
  <c r="AW221" i="11"/>
  <c r="AD243" i="11"/>
  <c r="AY243" i="11" s="1"/>
  <c r="AE19" i="11"/>
  <c r="AZ19" i="11" s="1"/>
  <c r="AD139" i="11"/>
  <c r="AY139" i="11" s="1"/>
  <c r="AC22" i="11"/>
  <c r="AW131" i="11"/>
  <c r="Q298" i="11"/>
  <c r="Z112" i="11"/>
  <c r="X73" i="11"/>
  <c r="AD73" i="11" s="1"/>
  <c r="AY73" i="11" s="1"/>
  <c r="AC48" i="11"/>
  <c r="AD48" i="11"/>
  <c r="AY48" i="11" s="1"/>
  <c r="AE243" i="11"/>
  <c r="AZ243" i="11" s="1"/>
  <c r="AB140" i="11"/>
  <c r="AW255" i="11"/>
  <c r="AW257" i="11" s="1"/>
  <c r="AD7" i="11"/>
  <c r="AY7" i="11" s="1"/>
  <c r="AE35" i="11"/>
  <c r="AZ35" i="11" s="1"/>
  <c r="AE161" i="11"/>
  <c r="AZ161" i="11" s="1"/>
  <c r="AD113" i="11"/>
  <c r="AY113" i="11" s="1"/>
  <c r="AC163" i="11"/>
  <c r="AC161" i="11"/>
  <c r="AC221" i="11"/>
  <c r="AE162" i="11"/>
  <c r="AZ162" i="11" s="1"/>
  <c r="AC255" i="11"/>
  <c r="AE150" i="11"/>
  <c r="AZ150" i="11" s="1"/>
  <c r="AD185" i="11"/>
  <c r="AY185" i="11" s="1"/>
  <c r="AE173" i="11"/>
  <c r="AZ173" i="11" s="1"/>
  <c r="Z34" i="11"/>
  <c r="AC139" i="11"/>
  <c r="AC189" i="11"/>
  <c r="X62" i="11"/>
  <c r="AC172" i="11"/>
  <c r="Q234" i="11"/>
  <c r="AD138" i="11"/>
  <c r="AY138" i="11" s="1"/>
  <c r="AW163" i="11"/>
  <c r="AD161" i="11"/>
  <c r="AY161" i="11" s="1"/>
  <c r="AC185" i="11"/>
  <c r="X165" i="11"/>
  <c r="AC138" i="11"/>
  <c r="AV100" i="11"/>
  <c r="AW113" i="11"/>
  <c r="AD55" i="11"/>
  <c r="AY55" i="11" s="1"/>
  <c r="AE27" i="11"/>
  <c r="AZ27" i="11" s="1"/>
  <c r="AC150" i="11"/>
  <c r="AD101" i="11"/>
  <c r="AY101" i="11" s="1"/>
  <c r="AD110" i="11"/>
  <c r="AY110" i="11" s="1"/>
  <c r="AD22" i="11"/>
  <c r="AY22" i="11" s="1"/>
  <c r="Z140" i="11"/>
  <c r="Q257" i="11"/>
  <c r="Q297" i="11"/>
  <c r="AB39" i="11"/>
  <c r="Z41" i="11"/>
  <c r="Q93" i="11"/>
  <c r="X20" i="11"/>
  <c r="AC218" i="11"/>
  <c r="AC193" i="11"/>
  <c r="AW119" i="11"/>
  <c r="AE215" i="11"/>
  <c r="AZ215" i="11" s="1"/>
  <c r="AD244" i="11"/>
  <c r="AY244" i="11" s="1"/>
  <c r="AD78" i="11"/>
  <c r="AY78" i="11" s="1"/>
  <c r="Z242" i="11"/>
  <c r="Q270" i="11"/>
  <c r="AE155" i="11"/>
  <c r="AZ155" i="11" s="1"/>
  <c r="AC217" i="11"/>
  <c r="AD181" i="11"/>
  <c r="AY181" i="11" s="1"/>
  <c r="AD19" i="11"/>
  <c r="AY19" i="11" s="1"/>
  <c r="AC155" i="11"/>
  <c r="AX127" i="11"/>
  <c r="AC87" i="11"/>
  <c r="AE87" i="11"/>
  <c r="AZ87" i="11" s="1"/>
  <c r="AC64" i="11"/>
  <c r="AD193" i="11"/>
  <c r="AY193" i="11" s="1"/>
  <c r="AD121" i="11"/>
  <c r="AY121" i="11" s="1"/>
  <c r="AB146" i="11"/>
  <c r="AC78" i="11"/>
  <c r="AD29" i="11"/>
  <c r="AY29" i="11" s="1"/>
  <c r="AD116" i="11"/>
  <c r="AY116" i="11" s="1"/>
  <c r="AE29" i="11"/>
  <c r="AZ29" i="11" s="1"/>
  <c r="AE78" i="11"/>
  <c r="AZ78" i="11" s="1"/>
  <c r="AC240" i="11"/>
  <c r="AE60" i="11"/>
  <c r="AZ60" i="11" s="1"/>
  <c r="AC123" i="11"/>
  <c r="AC194" i="11"/>
  <c r="Q41" i="11"/>
  <c r="Q289" i="11"/>
  <c r="AD123" i="11"/>
  <c r="AY123" i="11" s="1"/>
  <c r="AC244" i="11"/>
  <c r="AC76" i="11"/>
  <c r="Q227" i="11"/>
  <c r="X250" i="11"/>
  <c r="X226" i="11"/>
  <c r="AD226" i="11" s="1"/>
  <c r="AY226" i="11" s="1"/>
  <c r="X39" i="11"/>
  <c r="AE39" i="11" s="1"/>
  <c r="AZ39" i="11" s="1"/>
  <c r="AE119" i="11"/>
  <c r="AZ119" i="11" s="1"/>
  <c r="AE115" i="11"/>
  <c r="AZ115" i="11" s="1"/>
  <c r="X257" i="11"/>
  <c r="AD128" i="11"/>
  <c r="AY128" i="11" s="1"/>
  <c r="AD134" i="11"/>
  <c r="AY134" i="11" s="1"/>
  <c r="X79" i="11"/>
  <c r="AC256" i="11"/>
  <c r="AE256" i="11"/>
  <c r="AZ256" i="11" s="1"/>
  <c r="AB257" i="11"/>
  <c r="AE76" i="11"/>
  <c r="AZ76" i="11" s="1"/>
  <c r="AB242" i="11"/>
  <c r="AE145" i="11"/>
  <c r="AZ145" i="11" s="1"/>
  <c r="AE124" i="11"/>
  <c r="AZ124" i="11" s="1"/>
  <c r="AD11" i="11"/>
  <c r="AY11" i="11" s="1"/>
  <c r="AD64" i="11"/>
  <c r="AY64" i="11" s="1"/>
  <c r="AC128" i="11"/>
  <c r="AD63" i="11"/>
  <c r="AY63" i="11" s="1"/>
  <c r="AW63" i="11"/>
  <c r="AB60" i="11"/>
  <c r="AX60" i="11" s="1"/>
  <c r="AX62" i="11" s="1"/>
  <c r="Z62" i="11"/>
  <c r="AD76" i="11"/>
  <c r="AY76" i="11" s="1"/>
  <c r="AD252" i="11"/>
  <c r="AY252" i="11" s="1"/>
  <c r="AD225" i="11"/>
  <c r="AY225" i="11" s="1"/>
  <c r="AD177" i="11"/>
  <c r="AY177" i="11" s="1"/>
  <c r="X285" i="11"/>
  <c r="AX234" i="10"/>
  <c r="AX270" i="10"/>
  <c r="X174" i="11"/>
  <c r="X176" i="11" s="1"/>
  <c r="X95" i="11"/>
  <c r="X57" i="11"/>
  <c r="AB104" i="11"/>
  <c r="X104" i="11"/>
  <c r="AC61" i="11"/>
  <c r="AD61" i="11"/>
  <c r="AY61" i="11" s="1"/>
  <c r="AW61" i="11"/>
  <c r="AE61" i="11"/>
  <c r="AZ61" i="11" s="1"/>
  <c r="AW183" i="11"/>
  <c r="AE183" i="11"/>
  <c r="AZ183" i="11" s="1"/>
  <c r="AB36" i="11"/>
  <c r="AX36" i="11" s="1"/>
  <c r="X36" i="11"/>
  <c r="X37" i="11" s="1"/>
  <c r="X90" i="11"/>
  <c r="AB24" i="11"/>
  <c r="AC24" i="11" s="1"/>
  <c r="AC26" i="11" s="1"/>
  <c r="Z26" i="11"/>
  <c r="AW223" i="11"/>
  <c r="AE223" i="11"/>
  <c r="AZ223" i="11" s="1"/>
  <c r="AW141" i="11"/>
  <c r="AE141" i="11"/>
  <c r="AZ141" i="11" s="1"/>
  <c r="AW263" i="11"/>
  <c r="AE263" i="11"/>
  <c r="AZ263" i="11" s="1"/>
  <c r="X53" i="11"/>
  <c r="AD213" i="11"/>
  <c r="AY213" i="11" s="1"/>
  <c r="AW213" i="11"/>
  <c r="AE206" i="11"/>
  <c r="AZ206" i="11" s="1"/>
  <c r="AW206" i="11"/>
  <c r="AD206" i="11"/>
  <c r="AY206" i="11" s="1"/>
  <c r="AC206" i="11"/>
  <c r="AB265" i="11"/>
  <c r="AC265" i="11" s="1"/>
  <c r="Z267" i="11"/>
  <c r="X8" i="11"/>
  <c r="Q10" i="11"/>
  <c r="AD87" i="11"/>
  <c r="AY87" i="11" s="1"/>
  <c r="AC115" i="11"/>
  <c r="X238" i="11"/>
  <c r="AW268" i="11"/>
  <c r="AD237" i="11"/>
  <c r="AY237" i="11" s="1"/>
  <c r="Z79" i="11"/>
  <c r="Z137" i="11"/>
  <c r="Z227" i="11"/>
  <c r="AC135" i="11"/>
  <c r="AC164" i="11"/>
  <c r="Q54" i="11"/>
  <c r="AD124" i="11"/>
  <c r="AY124" i="11" s="1"/>
  <c r="AC124" i="11"/>
  <c r="AC199" i="11"/>
  <c r="AC275" i="11"/>
  <c r="AD126" i="11"/>
  <c r="AY126" i="11" s="1"/>
  <c r="AD194" i="11"/>
  <c r="AY194" i="11" s="1"/>
  <c r="AE139" i="11"/>
  <c r="AZ139" i="11" s="1"/>
  <c r="AD148" i="11"/>
  <c r="AY148" i="11" s="1"/>
  <c r="AW101" i="11"/>
  <c r="X49" i="11"/>
  <c r="X16" i="11"/>
  <c r="X81" i="11"/>
  <c r="AW103" i="11"/>
  <c r="AD103" i="11"/>
  <c r="AY103" i="11" s="1"/>
  <c r="AC103" i="11"/>
  <c r="AE103" i="11"/>
  <c r="AZ103" i="11" s="1"/>
  <c r="AB258" i="11"/>
  <c r="X65" i="11"/>
  <c r="AE189" i="11"/>
  <c r="AZ189" i="11" s="1"/>
  <c r="AW189" i="11"/>
  <c r="AD189" i="11"/>
  <c r="AY189" i="11" s="1"/>
  <c r="AB277" i="11"/>
  <c r="AX277" i="11" s="1"/>
  <c r="X277" i="11"/>
  <c r="AC52" i="11"/>
  <c r="AB35" i="11"/>
  <c r="AC35" i="11" s="1"/>
  <c r="AB213" i="11"/>
  <c r="AC186" i="11"/>
  <c r="AD70" i="11"/>
  <c r="AY70" i="11" s="1"/>
  <c r="AE70" i="11"/>
  <c r="AZ70" i="11" s="1"/>
  <c r="AW70" i="11"/>
  <c r="AC84" i="11"/>
  <c r="AW84" i="11"/>
  <c r="AE84" i="11"/>
  <c r="AZ84" i="11" s="1"/>
  <c r="AD84" i="11"/>
  <c r="AY84" i="11" s="1"/>
  <c r="AW67" i="11"/>
  <c r="X262" i="11"/>
  <c r="AW262" i="11" s="1"/>
  <c r="AW239" i="11"/>
  <c r="AD239" i="11"/>
  <c r="AY239" i="11" s="1"/>
  <c r="AE239" i="11"/>
  <c r="AC239" i="11"/>
  <c r="AB156" i="11"/>
  <c r="AX156" i="11" s="1"/>
  <c r="X156" i="11"/>
  <c r="AB20" i="11"/>
  <c r="Z187" i="11"/>
  <c r="AD119" i="11"/>
  <c r="AY119" i="11" s="1"/>
  <c r="AD115" i="11"/>
  <c r="AY115" i="11" s="1"/>
  <c r="AB127" i="11"/>
  <c r="AW258" i="11"/>
  <c r="AD260" i="11"/>
  <c r="AY260" i="11" s="1"/>
  <c r="Q59" i="11"/>
  <c r="AD97" i="11"/>
  <c r="AY97" i="11" s="1"/>
  <c r="AD265" i="11"/>
  <c r="AY265" i="11" s="1"/>
  <c r="AE191" i="11"/>
  <c r="AZ191" i="11" s="1"/>
  <c r="AC271" i="11"/>
  <c r="AX254" i="11"/>
  <c r="AC263" i="11"/>
  <c r="AB254" i="11"/>
  <c r="AD182" i="11"/>
  <c r="AY182" i="11" s="1"/>
  <c r="AD131" i="11"/>
  <c r="AY131" i="11" s="1"/>
  <c r="AE213" i="11"/>
  <c r="AZ213" i="11" s="1"/>
  <c r="AW126" i="11"/>
  <c r="AC177" i="11"/>
  <c r="AD179" i="11"/>
  <c r="AY179" i="11" s="1"/>
  <c r="AC179" i="11"/>
  <c r="AD217" i="11"/>
  <c r="AY217" i="11" s="1"/>
  <c r="AD13" i="11"/>
  <c r="AY13" i="11" s="1"/>
  <c r="X114" i="11"/>
  <c r="X207" i="11"/>
  <c r="AB273" i="11"/>
  <c r="AX273" i="11" s="1"/>
  <c r="X273" i="11"/>
  <c r="X274" i="11" s="1"/>
  <c r="X129" i="11"/>
  <c r="AE167" i="11"/>
  <c r="AZ167" i="11" s="1"/>
  <c r="AW167" i="11"/>
  <c r="AD167" i="11"/>
  <c r="AY167" i="11" s="1"/>
  <c r="AE42" i="11"/>
  <c r="AZ42" i="11" s="1"/>
  <c r="AC42" i="11"/>
  <c r="AW42" i="11"/>
  <c r="AE197" i="11"/>
  <c r="AZ197" i="11" s="1"/>
  <c r="AW197" i="11"/>
  <c r="AD197" i="11"/>
  <c r="AY197" i="11" s="1"/>
  <c r="AW247" i="11"/>
  <c r="AC247" i="11"/>
  <c r="AD247" i="11"/>
  <c r="AY247" i="11" s="1"/>
  <c r="AE247" i="11"/>
  <c r="AZ247" i="11" s="1"/>
  <c r="AD221" i="11"/>
  <c r="AY221" i="11" s="1"/>
  <c r="AB233" i="11"/>
  <c r="AX233" i="11" s="1"/>
  <c r="X233" i="11"/>
  <c r="AB106" i="11"/>
  <c r="AX106" i="11" s="1"/>
  <c r="X106" i="11"/>
  <c r="AW32" i="11"/>
  <c r="AE32" i="11"/>
  <c r="AZ32" i="11" s="1"/>
  <c r="AB204" i="11"/>
  <c r="AX204" i="11" s="1"/>
  <c r="AX205" i="11" s="1"/>
  <c r="X204" i="11"/>
  <c r="X205" i="11" s="1"/>
  <c r="X85" i="11"/>
  <c r="AB70" i="11"/>
  <c r="AC70" i="11" s="1"/>
  <c r="X28" i="11"/>
  <c r="AE184" i="11"/>
  <c r="AZ184" i="11" s="1"/>
  <c r="AW184" i="11"/>
  <c r="AB158" i="11"/>
  <c r="AX158" i="11" s="1"/>
  <c r="X158" i="11"/>
  <c r="AB259" i="11"/>
  <c r="AX259" i="11" s="1"/>
  <c r="X259" i="11"/>
  <c r="X261" i="11" s="1"/>
  <c r="AB108" i="11"/>
  <c r="AB284" i="11" s="1"/>
  <c r="Z284" i="11"/>
  <c r="AW195" i="11"/>
  <c r="AD195" i="11"/>
  <c r="AY195" i="11" s="1"/>
  <c r="AE195" i="11"/>
  <c r="AZ195" i="11" s="1"/>
  <c r="AC195" i="11"/>
  <c r="AB132" i="11"/>
  <c r="AX132" i="11" s="1"/>
  <c r="AX133" i="11" s="1"/>
  <c r="X132" i="11"/>
  <c r="X133" i="11" s="1"/>
  <c r="Q294" i="11"/>
  <c r="X267" i="11"/>
  <c r="AD155" i="11"/>
  <c r="AY155" i="11" s="1"/>
  <c r="AD164" i="11"/>
  <c r="AY164" i="11" s="1"/>
  <c r="AD60" i="11"/>
  <c r="AY60" i="11" s="1"/>
  <c r="X187" i="11"/>
  <c r="AC229" i="11"/>
  <c r="AC119" i="11"/>
  <c r="Q293" i="11"/>
  <c r="AD169" i="11"/>
  <c r="AY169" i="11" s="1"/>
  <c r="Q176" i="11"/>
  <c r="AD183" i="11"/>
  <c r="AY183" i="11" s="1"/>
  <c r="Z127" i="11"/>
  <c r="Z146" i="11"/>
  <c r="AC215" i="11"/>
  <c r="AD191" i="11"/>
  <c r="AY191" i="11" s="1"/>
  <c r="AD256" i="11"/>
  <c r="AY256" i="11" s="1"/>
  <c r="AD27" i="11"/>
  <c r="AY27" i="11" s="1"/>
  <c r="AC249" i="11"/>
  <c r="AC173" i="11"/>
  <c r="Z254" i="11"/>
  <c r="AD236" i="11"/>
  <c r="AY236" i="11" s="1"/>
  <c r="AD173" i="11"/>
  <c r="AY173" i="11" s="1"/>
  <c r="Z257" i="11"/>
  <c r="AW271" i="11"/>
  <c r="AE177" i="11"/>
  <c r="AZ177" i="11" s="1"/>
  <c r="AC252" i="11"/>
  <c r="AE97" i="11"/>
  <c r="AZ97" i="11" s="1"/>
  <c r="AC145" i="11"/>
  <c r="AC13" i="11"/>
  <c r="AX69" i="10"/>
  <c r="AD218" i="11"/>
  <c r="AY218" i="11" s="1"/>
  <c r="AE218" i="11"/>
  <c r="AZ218" i="11" s="1"/>
  <c r="AW218" i="11"/>
  <c r="AB208" i="11"/>
  <c r="AX208" i="11" s="1"/>
  <c r="X208" i="11"/>
  <c r="AW123" i="11"/>
  <c r="AE123" i="11"/>
  <c r="AZ123" i="11" s="1"/>
  <c r="X43" i="11"/>
  <c r="AB216" i="11"/>
  <c r="AX216" i="11" s="1"/>
  <c r="X216" i="11"/>
  <c r="X219" i="11" s="1"/>
  <c r="AB197" i="11"/>
  <c r="AC197" i="11" s="1"/>
  <c r="Z200" i="11"/>
  <c r="AW244" i="11"/>
  <c r="AE244" i="11"/>
  <c r="AZ244" i="11" s="1"/>
  <c r="AW266" i="11"/>
  <c r="AW267" i="11" s="1"/>
  <c r="AE266" i="11"/>
  <c r="AZ266" i="11" s="1"/>
  <c r="AC266" i="11"/>
  <c r="AD266" i="11"/>
  <c r="AY266" i="11" s="1"/>
  <c r="AB72" i="11"/>
  <c r="AX72" i="11" s="1"/>
  <c r="X72" i="11"/>
  <c r="AW240" i="11"/>
  <c r="AE240" i="11"/>
  <c r="AZ240" i="11" s="1"/>
  <c r="AD240" i="11"/>
  <c r="AY240" i="11" s="1"/>
  <c r="AB21" i="11"/>
  <c r="AB23" i="11" s="1"/>
  <c r="Z23" i="11"/>
  <c r="AW116" i="11"/>
  <c r="AE116" i="11"/>
  <c r="AZ116" i="11" s="1"/>
  <c r="AE134" i="11"/>
  <c r="AZ134" i="11" s="1"/>
  <c r="AW134" i="11"/>
  <c r="AB192" i="11"/>
  <c r="X192" i="11"/>
  <c r="X196" i="11" s="1"/>
  <c r="AW172" i="11"/>
  <c r="AC9" i="11"/>
  <c r="Z250" i="11"/>
  <c r="AD271" i="11"/>
  <c r="AY271" i="11" s="1"/>
  <c r="Z165" i="11"/>
  <c r="Q107" i="11"/>
  <c r="Z122" i="11"/>
  <c r="Z238" i="11"/>
  <c r="AD215" i="11"/>
  <c r="AY215" i="11" s="1"/>
  <c r="AC191" i="11"/>
  <c r="AE265" i="11"/>
  <c r="AZ265" i="11" s="1"/>
  <c r="AC131" i="11"/>
  <c r="AC225" i="11"/>
  <c r="AE236" i="11"/>
  <c r="AZ236" i="11" s="1"/>
  <c r="Q295" i="11"/>
  <c r="AD223" i="11"/>
  <c r="AY223" i="11" s="1"/>
  <c r="Z20" i="11"/>
  <c r="AC27" i="11"/>
  <c r="AD145" i="11"/>
  <c r="AY145" i="11" s="1"/>
  <c r="AW13" i="11"/>
  <c r="AE169" i="11"/>
  <c r="AZ169" i="11" s="1"/>
  <c r="AE179" i="11"/>
  <c r="AZ179" i="11" s="1"/>
  <c r="AW237" i="11"/>
  <c r="AW238" i="11" s="1"/>
  <c r="AE237" i="11"/>
  <c r="AZ237" i="11" s="1"/>
  <c r="AC260" i="11"/>
  <c r="AW135" i="11"/>
  <c r="AE135" i="11"/>
  <c r="AZ135" i="11" s="1"/>
  <c r="X245" i="11"/>
  <c r="X68" i="11"/>
  <c r="AE164" i="11"/>
  <c r="AZ164" i="11" s="1"/>
  <c r="AW164" i="11"/>
  <c r="AW252" i="11"/>
  <c r="AE252" i="11"/>
  <c r="AZ252" i="11" s="1"/>
  <c r="AD9" i="11"/>
  <c r="AY9" i="11" s="1"/>
  <c r="AE9" i="11"/>
  <c r="AZ9" i="11" s="1"/>
  <c r="AW9" i="11"/>
  <c r="X154" i="11"/>
  <c r="Q159" i="11"/>
  <c r="Q292" i="11"/>
  <c r="AW225" i="11"/>
  <c r="AE225" i="11"/>
  <c r="AZ225" i="11" s="1"/>
  <c r="AW275" i="11"/>
  <c r="AE275" i="11"/>
  <c r="AZ275" i="11" s="1"/>
  <c r="AD275" i="11"/>
  <c r="AY275" i="11" s="1"/>
  <c r="AB92" i="11"/>
  <c r="AX92" i="11" s="1"/>
  <c r="X92" i="11"/>
  <c r="AW182" i="11"/>
  <c r="AE182" i="11"/>
  <c r="AZ182" i="11" s="1"/>
  <c r="AC182" i="11"/>
  <c r="AW249" i="11"/>
  <c r="AE249" i="11"/>
  <c r="AZ249" i="11" s="1"/>
  <c r="AC19" i="11"/>
  <c r="AC20" i="11" s="1"/>
  <c r="AB11" i="11"/>
  <c r="Z14" i="11"/>
  <c r="AB231" i="11"/>
  <c r="X231" i="11"/>
  <c r="AE229" i="11"/>
  <c r="AZ229" i="11" s="1"/>
  <c r="AD229" i="11"/>
  <c r="AY229" i="11" s="1"/>
  <c r="AW229" i="11"/>
  <c r="X269" i="11"/>
  <c r="AM279" i="10"/>
  <c r="AI242" i="10"/>
  <c r="AI107" i="10" s="1"/>
  <c r="AJ242" i="10"/>
  <c r="AJ107" i="10" s="1"/>
  <c r="AP242" i="10"/>
  <c r="AP107" i="10" s="1"/>
  <c r="AW30" i="10"/>
  <c r="AW74" i="10" s="1"/>
  <c r="AJ88" i="10"/>
  <c r="AJ93" i="10"/>
  <c r="AR187" i="10"/>
  <c r="AR66" i="10"/>
  <c r="AR238" i="10" s="1"/>
  <c r="AR23" i="10" s="1"/>
  <c r="AP88" i="10"/>
  <c r="AP93" i="10" s="1"/>
  <c r="AR30" i="10"/>
  <c r="AR74" i="10" s="1"/>
  <c r="AV159" i="10"/>
  <c r="AS30" i="10"/>
  <c r="AS74" i="10"/>
  <c r="AI88" i="10"/>
  <c r="AI93" i="10"/>
  <c r="AS205" i="10"/>
  <c r="AS246" i="10" s="1"/>
  <c r="AS34" i="10" s="1"/>
  <c r="AS37" i="10" s="1"/>
  <c r="AS257" i="10" s="1"/>
  <c r="AF250" i="10"/>
  <c r="AV140" i="10"/>
  <c r="AL88" i="10"/>
  <c r="AL93" i="10"/>
  <c r="V30" i="10"/>
  <c r="V74" i="10" s="1"/>
  <c r="AO88" i="10"/>
  <c r="AO93" i="10" s="1"/>
  <c r="AQ88" i="10"/>
  <c r="AQ93" i="10"/>
  <c r="AH88" i="10"/>
  <c r="AH93" i="10" s="1"/>
  <c r="AN51" i="10"/>
  <c r="AX134" i="10"/>
  <c r="AW159" i="10"/>
  <c r="AW205" i="10" s="1"/>
  <c r="AW246" i="10" s="1"/>
  <c r="AW34" i="10" s="1"/>
  <c r="AW37" i="10" s="1"/>
  <c r="AW257" i="10" s="1"/>
  <c r="AX239" i="10"/>
  <c r="Y51" i="10"/>
  <c r="Y242" i="10" s="1"/>
  <c r="Y107" i="10" s="1"/>
  <c r="X242" i="10"/>
  <c r="X107" i="10" s="1"/>
  <c r="AE44" i="10"/>
  <c r="AX60" i="10"/>
  <c r="AV62" i="10"/>
  <c r="AV83" i="10" s="1"/>
  <c r="AX15" i="10"/>
  <c r="AV17" i="10"/>
  <c r="AX89" i="10"/>
  <c r="W152" i="10"/>
  <c r="AS147" i="10"/>
  <c r="Q152" i="11" s="1"/>
  <c r="AV112" i="10"/>
  <c r="AX108" i="10"/>
  <c r="AX48" i="10"/>
  <c r="AX42" i="10"/>
  <c r="AX262" i="10"/>
  <c r="AW264" i="10"/>
  <c r="AX21" i="10"/>
  <c r="AX123" i="10"/>
  <c r="AX94" i="10"/>
  <c r="AV133" i="10"/>
  <c r="AX131" i="10"/>
  <c r="AX35" i="10"/>
  <c r="AV219" i="10"/>
  <c r="AX213" i="10"/>
  <c r="AY50" i="11"/>
  <c r="AV241" i="11"/>
  <c r="AS270" i="11"/>
  <c r="AV220" i="11"/>
  <c r="AZ131" i="11"/>
  <c r="BC268" i="11"/>
  <c r="BB268" i="11" s="1"/>
  <c r="BB270" i="11" s="1"/>
  <c r="AU29" i="11"/>
  <c r="AJ298" i="11"/>
  <c r="AC67" i="11"/>
  <c r="X284" i="11"/>
  <c r="AT278" i="11"/>
  <c r="AE267" i="10"/>
  <c r="AK293" i="11"/>
  <c r="AT133" i="11"/>
  <c r="AB47" i="11"/>
  <c r="AW108" i="11"/>
  <c r="AW284" i="11" s="1"/>
  <c r="AS94" i="11"/>
  <c r="AS290" i="11" s="1"/>
  <c r="AK287" i="11"/>
  <c r="AD108" i="11"/>
  <c r="AY108" i="11" s="1"/>
  <c r="AY284" i="11" s="1"/>
  <c r="AS112" i="11"/>
  <c r="AK261" i="11"/>
  <c r="X112" i="11"/>
  <c r="BC29" i="11"/>
  <c r="BB29" i="11" s="1"/>
  <c r="AE219" i="10"/>
  <c r="BC108" i="11"/>
  <c r="BC284" i="11" s="1"/>
  <c r="AJ102" i="11"/>
  <c r="AE112" i="10"/>
  <c r="AK234" i="11"/>
  <c r="AK295" i="11"/>
  <c r="AU211" i="11"/>
  <c r="BC153" i="11"/>
  <c r="BB153" i="11" s="1"/>
  <c r="BD270" i="11"/>
  <c r="AT270" i="11"/>
  <c r="AS285" i="11"/>
  <c r="BC67" i="11"/>
  <c r="BC69" i="11" s="1"/>
  <c r="AV253" i="11"/>
  <c r="BC137" i="11"/>
  <c r="AU99" i="11"/>
  <c r="AX45" i="11"/>
  <c r="AX47" i="11" s="1"/>
  <c r="AT234" i="11"/>
  <c r="AU230" i="11"/>
  <c r="AU269" i="11"/>
  <c r="AU270" i="11" s="1"/>
  <c r="BD108" i="11"/>
  <c r="AT284" i="11"/>
  <c r="X26" i="11"/>
  <c r="AZ108" i="11"/>
  <c r="AZ284" i="11" s="1"/>
  <c r="AE284" i="11"/>
  <c r="AK294" i="11"/>
  <c r="AT165" i="11"/>
  <c r="AW24" i="11"/>
  <c r="AW26" i="11" s="1"/>
  <c r="AK289" i="11"/>
  <c r="AT51" i="11"/>
  <c r="AK165" i="11"/>
  <c r="AK44" i="11"/>
  <c r="AD24" i="11"/>
  <c r="AY24" i="11" s="1"/>
  <c r="AB296" i="11"/>
  <c r="AX175" i="11"/>
  <c r="AE24" i="11"/>
  <c r="AZ24" i="11" s="1"/>
  <c r="AZ26" i="11" s="1"/>
  <c r="AX94" i="11"/>
  <c r="AU92" i="11"/>
  <c r="AS219" i="11"/>
  <c r="AU213" i="11"/>
  <c r="AJ299" i="11"/>
  <c r="AJ93" i="11"/>
  <c r="AU153" i="11"/>
  <c r="AS299" i="11"/>
  <c r="AU257" i="11"/>
  <c r="AV98" i="11"/>
  <c r="AU26" i="11"/>
  <c r="AU231" i="11"/>
  <c r="AS238" i="11"/>
  <c r="AS297" i="11"/>
  <c r="BC148" i="11"/>
  <c r="BB148" i="11" s="1"/>
  <c r="AW94" i="11"/>
  <c r="AX75" i="11"/>
  <c r="AX79" i="11" s="1"/>
  <c r="AT112" i="11"/>
  <c r="AE227" i="10"/>
  <c r="AE274" i="10"/>
  <c r="AB79" i="11"/>
  <c r="AU43" i="11"/>
  <c r="AU44" i="11" s="1"/>
  <c r="AE59" i="10"/>
  <c r="AU107" i="11"/>
  <c r="AT44" i="11"/>
  <c r="BB43" i="11"/>
  <c r="AE270" i="10"/>
  <c r="AE133" i="10"/>
  <c r="AE278" i="10"/>
  <c r="AE234" i="10"/>
  <c r="AE94" i="11"/>
  <c r="AZ94" i="11" s="1"/>
  <c r="Q102" i="11"/>
  <c r="Q290" i="11"/>
  <c r="AC118" i="11"/>
  <c r="AX118" i="11"/>
  <c r="AX226" i="11"/>
  <c r="AB227" i="11"/>
  <c r="AB122" i="11"/>
  <c r="AB187" i="11"/>
  <c r="AX181" i="11"/>
  <c r="AC181" i="11"/>
  <c r="AZ260" i="11"/>
  <c r="AY160" i="11"/>
  <c r="AZ224" i="11"/>
  <c r="AW171" i="11"/>
  <c r="AD171" i="11"/>
  <c r="AY171" i="11" s="1"/>
  <c r="AE171" i="11"/>
  <c r="AZ171" i="11" s="1"/>
  <c r="AC171" i="11"/>
  <c r="BD169" i="11"/>
  <c r="BB169" i="11" s="1"/>
  <c r="AT287" i="11"/>
  <c r="AX268" i="11"/>
  <c r="AD31" i="11"/>
  <c r="AW31" i="11"/>
  <c r="AE31" i="11"/>
  <c r="X34" i="11"/>
  <c r="AC31" i="11"/>
  <c r="BC157" i="11"/>
  <c r="BB157" i="11" s="1"/>
  <c r="BB296" i="11" s="1"/>
  <c r="AU157" i="11"/>
  <c r="AU296" i="11" s="1"/>
  <c r="AS296" i="11"/>
  <c r="AS159" i="11"/>
  <c r="AE117" i="10"/>
  <c r="AX248" i="11"/>
  <c r="AB250" i="11"/>
  <c r="AC248" i="11"/>
  <c r="AD12" i="11"/>
  <c r="AW12" i="11"/>
  <c r="AE12" i="11"/>
  <c r="AC12" i="11"/>
  <c r="X14" i="11"/>
  <c r="AX56" i="11"/>
  <c r="AC56" i="11"/>
  <c r="AX97" i="11"/>
  <c r="AC97" i="11"/>
  <c r="AC134" i="11"/>
  <c r="AB137" i="11"/>
  <c r="AX134" i="11"/>
  <c r="BD11" i="11"/>
  <c r="BD14" i="11" s="1"/>
  <c r="BD219" i="11"/>
  <c r="AT41" i="11"/>
  <c r="AX29" i="11"/>
  <c r="AC29" i="11"/>
  <c r="AC202" i="11"/>
  <c r="AD202" i="11"/>
  <c r="AW202" i="11"/>
  <c r="AE202" i="11"/>
  <c r="AX63" i="11"/>
  <c r="AC63" i="11"/>
  <c r="AX276" i="11"/>
  <c r="AC276" i="11"/>
  <c r="AB165" i="11"/>
  <c r="AC160" i="11"/>
  <c r="AX160" i="11"/>
  <c r="AX58" i="11"/>
  <c r="AC58" i="11"/>
  <c r="AU108" i="11"/>
  <c r="AD94" i="11"/>
  <c r="AY94" i="11" s="1"/>
  <c r="AE137" i="10"/>
  <c r="AE140" i="10" s="1"/>
  <c r="AU54" i="11"/>
  <c r="AU11" i="11"/>
  <c r="AU14" i="11" s="1"/>
  <c r="AC116" i="11"/>
  <c r="AX116" i="11"/>
  <c r="AW105" i="11"/>
  <c r="AE105" i="11"/>
  <c r="AD105" i="11"/>
  <c r="AC105" i="11"/>
  <c r="AW40" i="11"/>
  <c r="AE40" i="11"/>
  <c r="AC40" i="11"/>
  <c r="AD40" i="11"/>
  <c r="AX237" i="11"/>
  <c r="AC237" i="11"/>
  <c r="AW136" i="11"/>
  <c r="X137" i="11"/>
  <c r="AD136" i="11"/>
  <c r="AY136" i="11" s="1"/>
  <c r="AC136" i="11"/>
  <c r="AE136" i="11"/>
  <c r="AW210" i="11"/>
  <c r="AE210" i="11"/>
  <c r="AD210" i="11"/>
  <c r="AC210" i="11"/>
  <c r="AC183" i="11"/>
  <c r="AX183" i="11"/>
  <c r="AX80" i="11"/>
  <c r="AC80" i="11"/>
  <c r="BC19" i="11"/>
  <c r="BB19" i="11" s="1"/>
  <c r="AU19" i="11"/>
  <c r="AU20" i="11" s="1"/>
  <c r="AE251" i="11"/>
  <c r="AW251" i="11"/>
  <c r="X254" i="11"/>
  <c r="AD251" i="11"/>
  <c r="AC251" i="11"/>
  <c r="AC169" i="11"/>
  <c r="AX169" i="11"/>
  <c r="AU235" i="11"/>
  <c r="AU238" i="11" s="1"/>
  <c r="AU48" i="11"/>
  <c r="AU51" i="11" s="1"/>
  <c r="AU37" i="11"/>
  <c r="AE62" i="10"/>
  <c r="AE165" i="10"/>
  <c r="AE146" i="10"/>
  <c r="AW228" i="11"/>
  <c r="AD228" i="11"/>
  <c r="AC228" i="11"/>
  <c r="AE228" i="11"/>
  <c r="AW125" i="11"/>
  <c r="AE125" i="11"/>
  <c r="AC125" i="11"/>
  <c r="X127" i="11"/>
  <c r="AD125" i="11"/>
  <c r="BC40" i="11"/>
  <c r="BB40" i="11" s="1"/>
  <c r="BD234" i="11"/>
  <c r="AS41" i="11"/>
  <c r="AS23" i="11"/>
  <c r="AU74" i="11"/>
  <c r="AT285" i="11"/>
  <c r="AU148" i="11"/>
  <c r="AS62" i="11"/>
  <c r="BD117" i="11"/>
  <c r="AT10" i="11"/>
  <c r="AU200" i="11"/>
  <c r="AE176" i="10"/>
  <c r="BD74" i="11"/>
  <c r="AU9" i="11"/>
  <c r="AU10" i="11" s="1"/>
  <c r="AS291" i="11"/>
  <c r="AE14" i="10"/>
  <c r="AE122" i="10"/>
  <c r="AE200" i="10"/>
  <c r="BB179" i="11"/>
  <c r="BB244" i="11"/>
  <c r="AU59" i="11"/>
  <c r="AE20" i="10"/>
  <c r="AU137" i="11"/>
  <c r="AS294" i="11"/>
  <c r="AE47" i="10"/>
  <c r="BD262" i="11"/>
  <c r="AU262" i="11"/>
  <c r="AU264" i="11" s="1"/>
  <c r="AT264" i="11"/>
  <c r="AE159" i="10"/>
  <c r="BC231" i="11"/>
  <c r="BC234" i="11" s="1"/>
  <c r="AT294" i="11"/>
  <c r="AE212" i="10"/>
  <c r="AU169" i="11"/>
  <c r="AE54" i="10"/>
  <c r="AE254" i="10" s="1"/>
  <c r="AE41" i="10" s="1"/>
  <c r="AE196" i="10" s="1"/>
  <c r="AE10" i="10" s="1"/>
  <c r="AE26" i="10" s="1"/>
  <c r="AE30" i="10" s="1"/>
  <c r="AE83" i="10"/>
  <c r="BD27" i="11"/>
  <c r="BD30" i="11" s="1"/>
  <c r="AT30" i="11"/>
  <c r="BC261" i="11"/>
  <c r="BD195" i="11"/>
  <c r="AU195" i="11"/>
  <c r="BD94" i="11"/>
  <c r="BD102" i="11" s="1"/>
  <c r="AT102" i="11"/>
  <c r="BD224" i="11"/>
  <c r="BD227" i="11" s="1"/>
  <c r="AT227" i="11"/>
  <c r="BB78" i="11"/>
  <c r="BD79" i="11"/>
  <c r="AU27" i="11"/>
  <c r="BC90" i="11"/>
  <c r="BB90" i="11" s="1"/>
  <c r="AU90" i="11"/>
  <c r="AS293" i="11"/>
  <c r="BD201" i="11"/>
  <c r="BB201" i="11" s="1"/>
  <c r="AU190" i="11"/>
  <c r="BC265" i="11"/>
  <c r="AU265" i="11"/>
  <c r="AU267" i="11" s="1"/>
  <c r="AS267" i="11"/>
  <c r="AT47" i="11"/>
  <c r="BD45" i="11"/>
  <c r="BD47" i="11" s="1"/>
  <c r="BD210" i="11"/>
  <c r="BD212" i="11" s="1"/>
  <c r="AT212" i="11"/>
  <c r="BB203" i="11"/>
  <c r="BC205" i="11"/>
  <c r="BD142" i="11"/>
  <c r="AU142" i="11"/>
  <c r="AT146" i="11"/>
  <c r="BD21" i="11"/>
  <c r="BB21" i="11" s="1"/>
  <c r="BB23" i="11" s="1"/>
  <c r="AT23" i="11"/>
  <c r="BC247" i="11"/>
  <c r="AS250" i="11"/>
  <c r="AU247" i="11"/>
  <c r="AU250" i="11" s="1"/>
  <c r="AU208" i="11"/>
  <c r="AS212" i="11"/>
  <c r="BC208" i="11"/>
  <c r="BB208" i="11" s="1"/>
  <c r="BC16" i="11"/>
  <c r="AS17" i="11"/>
  <c r="AU16" i="11"/>
  <c r="AU17" i="11" s="1"/>
  <c r="BD184" i="11"/>
  <c r="AT295" i="11"/>
  <c r="AU184" i="11"/>
  <c r="BD107" i="11"/>
  <c r="BB104" i="11"/>
  <c r="BD52" i="11"/>
  <c r="BD54" i="11" s="1"/>
  <c r="AT54" i="11"/>
  <c r="BC139" i="11"/>
  <c r="AU139" i="11"/>
  <c r="AS140" i="11"/>
  <c r="BC180" i="11"/>
  <c r="BB180" i="11" s="1"/>
  <c r="AU180" i="11"/>
  <c r="BB216" i="11"/>
  <c r="BC77" i="11"/>
  <c r="BB77" i="11" s="1"/>
  <c r="AS79" i="11"/>
  <c r="AU77" i="11"/>
  <c r="AU79" i="11" s="1"/>
  <c r="BC124" i="11"/>
  <c r="AS127" i="11"/>
  <c r="AU124" i="11"/>
  <c r="AU127" i="11" s="1"/>
  <c r="BC121" i="11"/>
  <c r="BB121" i="11" s="1"/>
  <c r="AS122" i="11"/>
  <c r="AU121" i="11"/>
  <c r="AU122" i="11" s="1"/>
  <c r="BC14" i="11"/>
  <c r="AT289" i="11"/>
  <c r="AU216" i="11"/>
  <c r="BD31" i="11"/>
  <c r="BD34" i="11" s="1"/>
  <c r="AT34" i="11"/>
  <c r="AU128" i="11"/>
  <c r="AU130" i="11" s="1"/>
  <c r="AS93" i="11"/>
  <c r="AU117" i="11"/>
  <c r="BC190" i="11"/>
  <c r="BC196" i="11" s="1"/>
  <c r="BD82" i="11"/>
  <c r="AT83" i="11"/>
  <c r="AT299" i="11"/>
  <c r="AU82" i="11"/>
  <c r="AU83" i="11" s="1"/>
  <c r="BD120" i="11"/>
  <c r="BB120" i="11" s="1"/>
  <c r="AT122" i="11"/>
  <c r="BB89" i="11"/>
  <c r="BC42" i="11"/>
  <c r="AS44" i="11"/>
  <c r="BB86" i="11"/>
  <c r="BC88" i="11"/>
  <c r="BC162" i="11"/>
  <c r="BB162" i="11" s="1"/>
  <c r="BB165" i="11" s="1"/>
  <c r="AS165" i="11"/>
  <c r="AU162" i="11"/>
  <c r="AU165" i="11" s="1"/>
  <c r="AU201" i="11"/>
  <c r="AU205" i="11" s="1"/>
  <c r="AS287" i="11"/>
  <c r="AS130" i="11"/>
  <c r="AS298" i="11"/>
  <c r="AU131" i="11"/>
  <c r="AU133" i="11" s="1"/>
  <c r="AS133" i="11"/>
  <c r="BC131" i="11"/>
  <c r="BB75" i="11"/>
  <c r="AT219" i="11"/>
  <c r="BC46" i="11"/>
  <c r="BB46" i="11" s="1"/>
  <c r="AU46" i="11"/>
  <c r="AU47" i="11" s="1"/>
  <c r="BC101" i="11"/>
  <c r="BB101" i="11" s="1"/>
  <c r="AU101" i="11"/>
  <c r="AU21" i="11"/>
  <c r="AU23" i="11" s="1"/>
  <c r="AU210" i="11"/>
  <c r="BC276" i="11"/>
  <c r="AS278" i="11"/>
  <c r="AU276" i="11"/>
  <c r="AU278" i="11" s="1"/>
  <c r="BC253" i="11"/>
  <c r="AU253" i="11"/>
  <c r="AU254" i="11" s="1"/>
  <c r="AS254" i="11"/>
  <c r="BD249" i="11"/>
  <c r="BD250" i="11" s="1"/>
  <c r="AT250" i="11"/>
  <c r="BC243" i="11"/>
  <c r="AU243" i="11"/>
  <c r="AU246" i="11" s="1"/>
  <c r="AS246" i="11"/>
  <c r="BC239" i="11"/>
  <c r="AU239" i="11"/>
  <c r="AU242" i="11" s="1"/>
  <c r="AS242" i="11"/>
  <c r="BB197" i="11"/>
  <c r="BB200" i="11" s="1"/>
  <c r="BC200" i="11"/>
  <c r="BD138" i="11"/>
  <c r="AT140" i="11"/>
  <c r="AU138" i="11"/>
  <c r="BD271" i="11"/>
  <c r="BD274" i="11" s="1"/>
  <c r="AT274" i="11"/>
  <c r="BD84" i="11"/>
  <c r="AT88" i="11"/>
  <c r="BD167" i="11"/>
  <c r="BB167" i="11" s="1"/>
  <c r="AT176" i="11"/>
  <c r="BC143" i="11"/>
  <c r="BB143" i="11" s="1"/>
  <c r="AU143" i="11"/>
  <c r="AT267" i="11"/>
  <c r="BD298" i="11"/>
  <c r="AT297" i="11"/>
  <c r="AS146" i="11"/>
  <c r="AU84" i="11"/>
  <c r="AU88" i="11" s="1"/>
  <c r="BD258" i="11"/>
  <c r="BD261" i="11" s="1"/>
  <c r="AT261" i="11"/>
  <c r="AU271" i="11"/>
  <c r="AU274" i="11" s="1"/>
  <c r="AU258" i="11"/>
  <c r="AU261" i="11" s="1"/>
  <c r="AU167" i="11"/>
  <c r="BD67" i="11"/>
  <c r="BD69" i="11" s="1"/>
  <c r="AT69" i="11"/>
  <c r="AU224" i="11"/>
  <c r="AU227" i="11" s="1"/>
  <c r="BD154" i="11"/>
  <c r="AT292" i="11"/>
  <c r="AU154" i="11"/>
  <c r="BD188" i="11"/>
  <c r="AU188" i="11"/>
  <c r="AT196" i="11"/>
  <c r="BC166" i="11"/>
  <c r="BB166" i="11" s="1"/>
  <c r="AU166" i="11"/>
  <c r="BD63" i="11"/>
  <c r="AU63" i="11"/>
  <c r="AU66" i="11" s="1"/>
  <c r="AT66" i="11"/>
  <c r="AU67" i="11"/>
  <c r="AU69" i="11" s="1"/>
  <c r="AC279" i="10"/>
  <c r="BD61" i="11"/>
  <c r="AU61" i="11"/>
  <c r="AT62" i="11"/>
  <c r="AT290" i="11"/>
  <c r="BD235" i="11"/>
  <c r="BB235" i="11" s="1"/>
  <c r="AT293" i="11"/>
  <c r="AT238" i="11"/>
  <c r="BB136" i="11"/>
  <c r="BB137" i="11" s="1"/>
  <c r="BD137" i="11"/>
  <c r="BC31" i="11"/>
  <c r="AS34" i="11"/>
  <c r="AU31" i="11"/>
  <c r="AU34" i="11" s="1"/>
  <c r="AS289" i="11"/>
  <c r="BB80" i="11"/>
  <c r="BC83" i="11"/>
  <c r="BD26" i="11"/>
  <c r="BB24" i="11"/>
  <c r="BB26" i="11" s="1"/>
  <c r="BB211" i="11"/>
  <c r="BB273" i="11"/>
  <c r="BC274" i="11"/>
  <c r="BB91" i="11"/>
  <c r="BB103" i="11"/>
  <c r="BC107" i="11"/>
  <c r="BB56" i="11"/>
  <c r="BB59" i="11" s="1"/>
  <c r="BC59" i="11"/>
  <c r="BB28" i="11"/>
  <c r="BB116" i="11"/>
  <c r="BB117" i="11" s="1"/>
  <c r="BC117" i="11"/>
  <c r="BC38" i="11"/>
  <c r="BB38" i="11" s="1"/>
  <c r="AU38" i="11"/>
  <c r="AU41" i="11" s="1"/>
  <c r="BC23" i="11"/>
  <c r="BD127" i="11"/>
  <c r="BB123" i="11"/>
  <c r="BB100" i="11"/>
  <c r="BB220" i="11"/>
  <c r="BC227" i="11"/>
  <c r="BB141" i="11"/>
  <c r="AB147" i="10"/>
  <c r="AZ71" i="11"/>
  <c r="BC238" i="11"/>
  <c r="AZ268" i="11"/>
  <c r="BC54" i="11"/>
  <c r="BB48" i="11"/>
  <c r="BC51" i="11"/>
  <c r="BB7" i="11"/>
  <c r="BC10" i="11"/>
  <c r="AZ255" i="11"/>
  <c r="BB128" i="11"/>
  <c r="BB130" i="11" s="1"/>
  <c r="BC130" i="11"/>
  <c r="BB50" i="11"/>
  <c r="BB35" i="11"/>
  <c r="BB37" i="11" s="1"/>
  <c r="BC37" i="11"/>
  <c r="AZ235" i="11"/>
  <c r="BB9" i="11"/>
  <c r="BB60" i="11"/>
  <c r="BC62" i="11"/>
  <c r="BB255" i="11"/>
  <c r="BB257" i="11" s="1"/>
  <c r="BC257" i="11"/>
  <c r="AZ52" i="11"/>
  <c r="BB70" i="11"/>
  <c r="BB74" i="11" s="1"/>
  <c r="BC74" i="11"/>
  <c r="AZ138" i="11"/>
  <c r="BB18" i="11"/>
  <c r="AZ109" i="11"/>
  <c r="BB168" i="11"/>
  <c r="BB186" i="11"/>
  <c r="BB213" i="11"/>
  <c r="BC219" i="11"/>
  <c r="BB109" i="11"/>
  <c r="BB172" i="11"/>
  <c r="BC295" i="11"/>
  <c r="AV82" i="11"/>
  <c r="AV209" i="11"/>
  <c r="AV111" i="11"/>
  <c r="AV46" i="11"/>
  <c r="AV198" i="11"/>
  <c r="AV143" i="11"/>
  <c r="AV230" i="11"/>
  <c r="AV33" i="11"/>
  <c r="H119" i="10"/>
  <c r="H12" i="10"/>
  <c r="H29" i="10"/>
  <c r="H46" i="10"/>
  <c r="H55" i="10"/>
  <c r="H63" i="10"/>
  <c r="H78" i="10"/>
  <c r="H86" i="10"/>
  <c r="H100" i="10"/>
  <c r="H108" i="10"/>
  <c r="H115" i="10"/>
  <c r="H123" i="10"/>
  <c r="H139" i="10"/>
  <c r="H154" i="10"/>
  <c r="H161" i="10"/>
  <c r="H174" i="10"/>
  <c r="H181" i="10"/>
  <c r="H194" i="10"/>
  <c r="H209" i="10"/>
  <c r="H216" i="10"/>
  <c r="H223" i="10"/>
  <c r="H230" i="10"/>
  <c r="H237" i="10"/>
  <c r="H245" i="10"/>
  <c r="H253" i="10"/>
  <c r="H262" i="10"/>
  <c r="H157" i="10"/>
  <c r="H7" i="10"/>
  <c r="H13" i="10"/>
  <c r="H39" i="10"/>
  <c r="H56" i="10"/>
  <c r="H95" i="10"/>
  <c r="H116" i="10"/>
  <c r="H124" i="10"/>
  <c r="H132" i="10"/>
  <c r="H141" i="10"/>
  <c r="H148" i="10"/>
  <c r="H155" i="10"/>
  <c r="H162" i="10"/>
  <c r="H169" i="10"/>
  <c r="H175" i="10"/>
  <c r="H182" i="10"/>
  <c r="H189" i="10"/>
  <c r="H195" i="10"/>
  <c r="H203" i="10"/>
  <c r="H210" i="10"/>
  <c r="H217" i="10"/>
  <c r="H224" i="10"/>
  <c r="H231" i="10"/>
  <c r="H263" i="10"/>
  <c r="H272" i="10"/>
  <c r="H64" i="10"/>
  <c r="H22" i="10"/>
  <c r="H48" i="10"/>
  <c r="H33" i="10"/>
  <c r="H90" i="10"/>
  <c r="H266" i="10"/>
  <c r="H24" i="10"/>
  <c r="H32" i="10"/>
  <c r="H40" i="10"/>
  <c r="H49" i="10"/>
  <c r="H57" i="10"/>
  <c r="H65" i="10"/>
  <c r="H81" i="10"/>
  <c r="H96" i="10"/>
  <c r="H103" i="10"/>
  <c r="H110" i="10"/>
  <c r="H125" i="10"/>
  <c r="H134" i="10"/>
  <c r="H142" i="10"/>
  <c r="H156" i="10"/>
  <c r="H163" i="10"/>
  <c r="H170" i="10"/>
  <c r="H177" i="10"/>
  <c r="H183" i="10"/>
  <c r="H190" i="10"/>
  <c r="H197" i="10"/>
  <c r="H204" i="10"/>
  <c r="H211" i="10"/>
  <c r="H218" i="10"/>
  <c r="H225" i="10"/>
  <c r="H232" i="10"/>
  <c r="H240" i="10"/>
  <c r="H248" i="10"/>
  <c r="H256" i="10"/>
  <c r="H265" i="10"/>
  <c r="H273" i="10"/>
  <c r="H131" i="10"/>
  <c r="H8" i="10"/>
  <c r="H16" i="10"/>
  <c r="H25" i="10"/>
  <c r="H50" i="10"/>
  <c r="H58" i="10"/>
  <c r="H75" i="10"/>
  <c r="H82" i="10"/>
  <c r="H97" i="10"/>
  <c r="H104" i="10"/>
  <c r="H111" i="10"/>
  <c r="H126" i="10"/>
  <c r="H135" i="10"/>
  <c r="H150" i="10"/>
  <c r="H164" i="10"/>
  <c r="H171" i="10"/>
  <c r="H178" i="10"/>
  <c r="H184" i="10"/>
  <c r="H198" i="10"/>
  <c r="H206" i="10"/>
  <c r="H220" i="10"/>
  <c r="H226" i="10"/>
  <c r="H233" i="10"/>
  <c r="H241" i="10"/>
  <c r="H249" i="10"/>
  <c r="H258" i="10"/>
  <c r="H275" i="10"/>
  <c r="H18" i="10"/>
  <c r="H27" i="10"/>
  <c r="H43" i="10"/>
  <c r="H68" i="10"/>
  <c r="H76" i="10"/>
  <c r="H91" i="10"/>
  <c r="H98" i="10"/>
  <c r="H105" i="10"/>
  <c r="H113" i="10"/>
  <c r="H120" i="10"/>
  <c r="H136" i="10"/>
  <c r="H144" i="10"/>
  <c r="H151" i="10"/>
  <c r="H166" i="10"/>
  <c r="H172" i="10"/>
  <c r="H185" i="10"/>
  <c r="H192" i="10"/>
  <c r="H199" i="10"/>
  <c r="H207" i="10"/>
  <c r="H214" i="10"/>
  <c r="H221" i="10"/>
  <c r="H228" i="10"/>
  <c r="H235" i="10"/>
  <c r="H243" i="10"/>
  <c r="H251" i="10"/>
  <c r="H259" i="10"/>
  <c r="H268" i="10"/>
  <c r="H276" i="10"/>
  <c r="H28" i="10"/>
  <c r="H45" i="10"/>
  <c r="H61" i="10"/>
  <c r="H70" i="10"/>
  <c r="H77" i="10"/>
  <c r="H85" i="10"/>
  <c r="H99" i="10"/>
  <c r="H114" i="10"/>
  <c r="H121" i="10"/>
  <c r="H129" i="10"/>
  <c r="H138" i="10"/>
  <c r="H145" i="10"/>
  <c r="H167" i="10"/>
  <c r="H173" i="10"/>
  <c r="H180" i="10"/>
  <c r="H186" i="10"/>
  <c r="H193" i="10"/>
  <c r="H201" i="10"/>
  <c r="H208" i="10"/>
  <c r="H215" i="10"/>
  <c r="H222" i="10"/>
  <c r="H229" i="10"/>
  <c r="H236" i="10"/>
  <c r="H244" i="10"/>
  <c r="H252" i="10"/>
  <c r="H260" i="10"/>
  <c r="H269" i="10"/>
  <c r="H277" i="10"/>
  <c r="H9" i="10"/>
  <c r="H19" i="10"/>
  <c r="H36" i="10"/>
  <c r="H53" i="10"/>
  <c r="H67" i="10"/>
  <c r="H143" i="10"/>
  <c r="H191" i="10"/>
  <c r="H213" i="10"/>
  <c r="H71" i="10"/>
  <c r="H188" i="10"/>
  <c r="H271" i="10"/>
  <c r="H168" i="10"/>
  <c r="H147" i="10"/>
  <c r="H255" i="10"/>
  <c r="H247" i="10"/>
  <c r="H239" i="10"/>
  <c r="H202" i="10"/>
  <c r="H179" i="10"/>
  <c r="H160" i="10"/>
  <c r="H158" i="10"/>
  <c r="H153" i="10"/>
  <c r="H149" i="10"/>
  <c r="H128" i="10"/>
  <c r="H118" i="10"/>
  <c r="H109" i="10"/>
  <c r="H106" i="10"/>
  <c r="H101" i="10"/>
  <c r="H94" i="10"/>
  <c r="H92" i="10"/>
  <c r="H89" i="10"/>
  <c r="H87" i="10"/>
  <c r="H84" i="10"/>
  <c r="H80" i="10"/>
  <c r="H72" i="10"/>
  <c r="H73" i="10"/>
  <c r="H60" i="10"/>
  <c r="H52" i="10"/>
  <c r="H42" i="10"/>
  <c r="H38" i="10"/>
  <c r="H35" i="10"/>
  <c r="H31" i="10"/>
  <c r="H21" i="10"/>
  <c r="H15" i="10"/>
  <c r="H11" i="10"/>
  <c r="AB278" i="10"/>
  <c r="AA278" i="10"/>
  <c r="Z278" i="10"/>
  <c r="U278" i="10"/>
  <c r="T278" i="10"/>
  <c r="S278" i="10"/>
  <c r="R278" i="10"/>
  <c r="Q278" i="10"/>
  <c r="P278" i="10"/>
  <c r="O278" i="10"/>
  <c r="N278" i="10"/>
  <c r="M278" i="10"/>
  <c r="L278" i="10"/>
  <c r="K278" i="10"/>
  <c r="J278" i="10"/>
  <c r="I278" i="10"/>
  <c r="AB274" i="10"/>
  <c r="AA274" i="10"/>
  <c r="Z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AB270" i="10"/>
  <c r="AA270" i="10"/>
  <c r="Z270" i="10"/>
  <c r="U270" i="10"/>
  <c r="T270" i="10"/>
  <c r="S270" i="10"/>
  <c r="R270" i="10"/>
  <c r="Q270" i="10"/>
  <c r="P270" i="10"/>
  <c r="O270" i="10"/>
  <c r="N270" i="10"/>
  <c r="M270" i="10"/>
  <c r="L270" i="10"/>
  <c r="K270" i="10"/>
  <c r="J270" i="10"/>
  <c r="I270" i="10"/>
  <c r="AB267" i="10"/>
  <c r="AA267" i="10"/>
  <c r="Z267" i="10"/>
  <c r="U267" i="10"/>
  <c r="T267" i="10"/>
  <c r="S267" i="10"/>
  <c r="R267" i="10"/>
  <c r="Q267" i="10"/>
  <c r="P267" i="10"/>
  <c r="O267" i="10"/>
  <c r="N267" i="10"/>
  <c r="M267" i="10"/>
  <c r="L267" i="10"/>
  <c r="K267" i="10"/>
  <c r="J267" i="10"/>
  <c r="I267" i="10"/>
  <c r="AB264" i="10"/>
  <c r="AA264" i="10"/>
  <c r="Z264" i="10"/>
  <c r="U264" i="10"/>
  <c r="T264" i="10"/>
  <c r="S264" i="10"/>
  <c r="R264" i="10"/>
  <c r="Q264" i="10"/>
  <c r="P264" i="10"/>
  <c r="O264" i="10"/>
  <c r="N264" i="10"/>
  <c r="M264" i="10"/>
  <c r="L264" i="10"/>
  <c r="K264" i="10"/>
  <c r="J264" i="10"/>
  <c r="I264" i="10"/>
  <c r="AB234" i="10"/>
  <c r="AA234" i="10"/>
  <c r="Z234" i="10"/>
  <c r="U234" i="10"/>
  <c r="T234" i="10"/>
  <c r="S234" i="10"/>
  <c r="R234" i="10"/>
  <c r="Q234" i="10"/>
  <c r="P234" i="10"/>
  <c r="O234" i="10"/>
  <c r="N234" i="10"/>
  <c r="M234" i="10"/>
  <c r="L234" i="10"/>
  <c r="K234" i="10"/>
  <c r="J234" i="10"/>
  <c r="I234" i="10"/>
  <c r="AB227" i="10"/>
  <c r="AA227" i="10"/>
  <c r="Z227" i="10"/>
  <c r="U227" i="10"/>
  <c r="T227" i="10"/>
  <c r="S227" i="10"/>
  <c r="R227" i="10"/>
  <c r="Q227" i="10"/>
  <c r="P227" i="10"/>
  <c r="O227" i="10"/>
  <c r="N227" i="10"/>
  <c r="M227" i="10"/>
  <c r="L227" i="10"/>
  <c r="K227" i="10"/>
  <c r="J227" i="10"/>
  <c r="I227" i="10"/>
  <c r="AB219" i="10"/>
  <c r="AA219" i="10"/>
  <c r="Z219" i="10"/>
  <c r="U219" i="10"/>
  <c r="T219" i="10"/>
  <c r="S219" i="10"/>
  <c r="R219" i="10"/>
  <c r="Q219" i="10"/>
  <c r="P219" i="10"/>
  <c r="O219" i="10"/>
  <c r="N219" i="10"/>
  <c r="M219" i="10"/>
  <c r="L219" i="10"/>
  <c r="K219" i="10"/>
  <c r="J219" i="10"/>
  <c r="I219" i="10"/>
  <c r="AB212" i="10"/>
  <c r="AA212" i="10"/>
  <c r="Z212" i="10"/>
  <c r="U212" i="10"/>
  <c r="T212" i="10"/>
  <c r="S212" i="10"/>
  <c r="R212" i="10"/>
  <c r="Q212" i="10"/>
  <c r="P212" i="10"/>
  <c r="O212" i="10"/>
  <c r="N212" i="10"/>
  <c r="M212" i="10"/>
  <c r="L212" i="10"/>
  <c r="K212" i="10"/>
  <c r="J212" i="10"/>
  <c r="I212" i="10"/>
  <c r="AB200" i="10"/>
  <c r="AA200" i="10"/>
  <c r="Z200" i="10"/>
  <c r="U200" i="10"/>
  <c r="T200" i="10"/>
  <c r="S200" i="10"/>
  <c r="R200" i="10"/>
  <c r="Q200" i="10"/>
  <c r="P200" i="10"/>
  <c r="O200" i="10"/>
  <c r="N200" i="10"/>
  <c r="M200" i="10"/>
  <c r="L200" i="10"/>
  <c r="K200" i="10"/>
  <c r="J200" i="10"/>
  <c r="I200" i="10"/>
  <c r="AB176" i="10"/>
  <c r="AA176" i="10"/>
  <c r="Z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AB165" i="10"/>
  <c r="AA165" i="10"/>
  <c r="Z165" i="10"/>
  <c r="U165" i="10"/>
  <c r="T165" i="10"/>
  <c r="S165" i="10"/>
  <c r="R165" i="10"/>
  <c r="Q165" i="10"/>
  <c r="P165" i="10"/>
  <c r="O165" i="10"/>
  <c r="N165" i="10"/>
  <c r="M165" i="10"/>
  <c r="L165" i="10"/>
  <c r="K165" i="10"/>
  <c r="J165" i="10"/>
  <c r="I165" i="10"/>
  <c r="K159" i="10"/>
  <c r="AA152" i="10"/>
  <c r="Z152" i="10"/>
  <c r="U152" i="10"/>
  <c r="T152" i="10"/>
  <c r="S152" i="10"/>
  <c r="R152" i="10"/>
  <c r="Q152" i="10"/>
  <c r="P152" i="10"/>
  <c r="O152" i="10"/>
  <c r="N152" i="10"/>
  <c r="M152" i="10"/>
  <c r="L152" i="10"/>
  <c r="K152" i="10"/>
  <c r="J152" i="10"/>
  <c r="I152" i="10"/>
  <c r="AB146" i="10"/>
  <c r="AA146" i="10"/>
  <c r="Z146" i="10"/>
  <c r="U146" i="10"/>
  <c r="T146" i="10"/>
  <c r="S146" i="10"/>
  <c r="R146" i="10"/>
  <c r="Q146" i="10"/>
  <c r="P146" i="10"/>
  <c r="O146" i="10"/>
  <c r="N146" i="10"/>
  <c r="M146" i="10"/>
  <c r="L146" i="10"/>
  <c r="K146" i="10"/>
  <c r="J146" i="10"/>
  <c r="I146" i="10"/>
  <c r="AB140" i="10"/>
  <c r="Z140" i="10"/>
  <c r="S140" i="10"/>
  <c r="R140" i="10"/>
  <c r="P140" i="10"/>
  <c r="M140" i="10"/>
  <c r="L140" i="10"/>
  <c r="J140" i="10"/>
  <c r="AB137" i="10"/>
  <c r="AB159" i="10" s="1"/>
  <c r="AA137" i="10"/>
  <c r="AA140" i="10" s="1"/>
  <c r="Z137" i="10"/>
  <c r="Z159" i="10" s="1"/>
  <c r="U137" i="10"/>
  <c r="U140" i="10" s="1"/>
  <c r="T137" i="10"/>
  <c r="S137" i="10"/>
  <c r="S159" i="10" s="1"/>
  <c r="R137" i="10"/>
  <c r="R159" i="10" s="1"/>
  <c r="Q137" i="10"/>
  <c r="Q140" i="10" s="1"/>
  <c r="P137" i="10"/>
  <c r="P159" i="10" s="1"/>
  <c r="O137" i="10"/>
  <c r="O140" i="10" s="1"/>
  <c r="N137" i="10"/>
  <c r="M137" i="10"/>
  <c r="M159" i="10" s="1"/>
  <c r="L137" i="10"/>
  <c r="L159" i="10" s="1"/>
  <c r="K137" i="10"/>
  <c r="K140" i="10" s="1"/>
  <c r="K205" i="10" s="1"/>
  <c r="K246" i="10" s="1"/>
  <c r="K34" i="10" s="1"/>
  <c r="K37" i="10" s="1"/>
  <c r="K257" i="10" s="1"/>
  <c r="J137" i="10"/>
  <c r="J159" i="10" s="1"/>
  <c r="I137" i="10"/>
  <c r="I140" i="10" s="1"/>
  <c r="AB133" i="10"/>
  <c r="AA133" i="10"/>
  <c r="Z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AB130" i="10"/>
  <c r="AA130" i="10"/>
  <c r="Z130" i="10"/>
  <c r="U130" i="10"/>
  <c r="T130" i="10"/>
  <c r="S130" i="10"/>
  <c r="R130" i="10"/>
  <c r="Q130" i="10"/>
  <c r="P130" i="10"/>
  <c r="O130" i="10"/>
  <c r="N130" i="10"/>
  <c r="M130" i="10"/>
  <c r="L130" i="10"/>
  <c r="K130" i="10"/>
  <c r="J130" i="10"/>
  <c r="I130" i="10"/>
  <c r="AB122" i="10"/>
  <c r="AA122" i="10"/>
  <c r="Z122" i="10"/>
  <c r="U122" i="10"/>
  <c r="T122" i="10"/>
  <c r="S122" i="10"/>
  <c r="R122" i="10"/>
  <c r="Q122" i="10"/>
  <c r="P122" i="10"/>
  <c r="O122" i="10"/>
  <c r="N122" i="10"/>
  <c r="M122" i="10"/>
  <c r="L122" i="10"/>
  <c r="K122" i="10"/>
  <c r="J122" i="10"/>
  <c r="I122" i="10"/>
  <c r="AB117" i="10"/>
  <c r="AA117" i="10"/>
  <c r="Z117" i="10"/>
  <c r="U117" i="10"/>
  <c r="T117" i="10"/>
  <c r="S117" i="10"/>
  <c r="R117" i="10"/>
  <c r="Q117" i="10"/>
  <c r="P117" i="10"/>
  <c r="O117" i="10"/>
  <c r="N117" i="10"/>
  <c r="M117" i="10"/>
  <c r="L117" i="10"/>
  <c r="K117" i="10"/>
  <c r="J117" i="10"/>
  <c r="I117" i="10"/>
  <c r="AB112" i="10"/>
  <c r="AA112" i="10"/>
  <c r="Z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Z83" i="10"/>
  <c r="P83" i="10"/>
  <c r="J83" i="10"/>
  <c r="AB69" i="10"/>
  <c r="AA69" i="10"/>
  <c r="Z69" i="10"/>
  <c r="U69" i="10"/>
  <c r="T69" i="10"/>
  <c r="S69" i="10"/>
  <c r="R69" i="10"/>
  <c r="Q69" i="10"/>
  <c r="P69" i="10"/>
  <c r="O69" i="10"/>
  <c r="N69" i="10"/>
  <c r="M69" i="10"/>
  <c r="L69" i="10"/>
  <c r="K69" i="10"/>
  <c r="J69" i="10"/>
  <c r="I69" i="10"/>
  <c r="AB62" i="10"/>
  <c r="AB83" i="10" s="1"/>
  <c r="AA62" i="10"/>
  <c r="AA83" i="10" s="1"/>
  <c r="Z62" i="10"/>
  <c r="U62" i="10"/>
  <c r="U83" i="10" s="1"/>
  <c r="T62" i="10"/>
  <c r="T83" i="10" s="1"/>
  <c r="S62" i="10"/>
  <c r="S83" i="10" s="1"/>
  <c r="R62" i="10"/>
  <c r="R83" i="10" s="1"/>
  <c r="Q62" i="10"/>
  <c r="Q83" i="10" s="1"/>
  <c r="P62" i="10"/>
  <c r="O62" i="10"/>
  <c r="O83" i="10" s="1"/>
  <c r="N62" i="10"/>
  <c r="N83" i="10" s="1"/>
  <c r="M62" i="10"/>
  <c r="M83" i="10" s="1"/>
  <c r="L62" i="10"/>
  <c r="L83" i="10" s="1"/>
  <c r="K62" i="10"/>
  <c r="K83" i="10" s="1"/>
  <c r="J62" i="10"/>
  <c r="I62" i="10"/>
  <c r="I83" i="10" s="1"/>
  <c r="AB59" i="10"/>
  <c r="AA59" i="10"/>
  <c r="Z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AB47" i="10"/>
  <c r="AA47" i="10"/>
  <c r="Z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AB44" i="10"/>
  <c r="AB54" i="10" s="1"/>
  <c r="AB254" i="10" s="1"/>
  <c r="AB41" i="10" s="1"/>
  <c r="AB196" i="10" s="1"/>
  <c r="AB10" i="10" s="1"/>
  <c r="AB26" i="10" s="1"/>
  <c r="AA44" i="10"/>
  <c r="AA54" i="10" s="1"/>
  <c r="AA254" i="10" s="1"/>
  <c r="AA41" i="10" s="1"/>
  <c r="AA196" i="10" s="1"/>
  <c r="AA10" i="10" s="1"/>
  <c r="AA26" i="10" s="1"/>
  <c r="Z44" i="10"/>
  <c r="Z54" i="10" s="1"/>
  <c r="Z254" i="10" s="1"/>
  <c r="Z41" i="10" s="1"/>
  <c r="Z196" i="10" s="1"/>
  <c r="U44" i="10"/>
  <c r="U54" i="10" s="1"/>
  <c r="U254" i="10" s="1"/>
  <c r="T44" i="10"/>
  <c r="T54" i="10" s="1"/>
  <c r="T254" i="10" s="1"/>
  <c r="T41" i="10" s="1"/>
  <c r="T196" i="10" s="1"/>
  <c r="T10" i="10" s="1"/>
  <c r="T26" i="10" s="1"/>
  <c r="S44" i="10"/>
  <c r="S54" i="10" s="1"/>
  <c r="S254" i="10" s="1"/>
  <c r="S41" i="10" s="1"/>
  <c r="S196" i="10" s="1"/>
  <c r="S10" i="10" s="1"/>
  <c r="S26" i="10" s="1"/>
  <c r="R44" i="10"/>
  <c r="R54" i="10" s="1"/>
  <c r="R254" i="10" s="1"/>
  <c r="R41" i="10" s="1"/>
  <c r="R196" i="10" s="1"/>
  <c r="R10" i="10" s="1"/>
  <c r="R26" i="10" s="1"/>
  <c r="Q44" i="10"/>
  <c r="Q54" i="10" s="1"/>
  <c r="Q254" i="10" s="1"/>
  <c r="Q41" i="10" s="1"/>
  <c r="Q196" i="10" s="1"/>
  <c r="Q10" i="10" s="1"/>
  <c r="Q26" i="10" s="1"/>
  <c r="P44" i="10"/>
  <c r="P54" i="10" s="1"/>
  <c r="P254" i="10" s="1"/>
  <c r="P41" i="10" s="1"/>
  <c r="O44" i="10"/>
  <c r="O54" i="10" s="1"/>
  <c r="O254" i="10" s="1"/>
  <c r="N44" i="10"/>
  <c r="N54" i="10" s="1"/>
  <c r="N254" i="10" s="1"/>
  <c r="N41" i="10" s="1"/>
  <c r="N196" i="10" s="1"/>
  <c r="N10" i="10" s="1"/>
  <c r="N26" i="10" s="1"/>
  <c r="M44" i="10"/>
  <c r="M54" i="10" s="1"/>
  <c r="M254" i="10" s="1"/>
  <c r="L44" i="10"/>
  <c r="L54" i="10" s="1"/>
  <c r="L254" i="10" s="1"/>
  <c r="K44" i="10"/>
  <c r="K54" i="10" s="1"/>
  <c r="K254" i="10" s="1"/>
  <c r="K41" i="10" s="1"/>
  <c r="K196" i="10" s="1"/>
  <c r="K10" i="10" s="1"/>
  <c r="K26" i="10" s="1"/>
  <c r="J44" i="10"/>
  <c r="J54" i="10" s="1"/>
  <c r="J254" i="10" s="1"/>
  <c r="J41" i="10" s="1"/>
  <c r="J196" i="10" s="1"/>
  <c r="I44" i="10"/>
  <c r="I54" i="10" s="1"/>
  <c r="I254" i="10" s="1"/>
  <c r="I41" i="10" s="1"/>
  <c r="I196" i="10" s="1"/>
  <c r="I10" i="10" s="1"/>
  <c r="I26" i="10" s="1"/>
  <c r="U41" i="10"/>
  <c r="U196" i="10" s="1"/>
  <c r="O41" i="10"/>
  <c r="O196" i="10" s="1"/>
  <c r="M41" i="10"/>
  <c r="M196" i="10" s="1"/>
  <c r="M10" i="10" s="1"/>
  <c r="M26" i="10" s="1"/>
  <c r="L41" i="10"/>
  <c r="L196" i="10" s="1"/>
  <c r="Z26" i="10"/>
  <c r="J26" i="10"/>
  <c r="AB20" i="10"/>
  <c r="AA20" i="10"/>
  <c r="Z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AB17" i="10"/>
  <c r="AA17" i="10"/>
  <c r="Z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AB14" i="10"/>
  <c r="AA14" i="10"/>
  <c r="Z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Z10" i="10"/>
  <c r="U10" i="10"/>
  <c r="U26" i="10" s="1"/>
  <c r="O10" i="10"/>
  <c r="O26" i="10" s="1"/>
  <c r="L10" i="10"/>
  <c r="L26" i="10" s="1"/>
  <c r="J10" i="10"/>
  <c r="AV118" i="11" l="1"/>
  <c r="AV48" i="11"/>
  <c r="AV211" i="11"/>
  <c r="AY296" i="11"/>
  <c r="AV121" i="11"/>
  <c r="AV122" i="11" s="1"/>
  <c r="BE122" i="11" s="1"/>
  <c r="AV86" i="11"/>
  <c r="AY140" i="11"/>
  <c r="AV188" i="11"/>
  <c r="AC296" i="11"/>
  <c r="BQ14" i="10"/>
  <c r="BS11" i="10"/>
  <c r="BS14" i="10" s="1"/>
  <c r="BS141" i="10"/>
  <c r="BS146" i="10" s="1"/>
  <c r="BQ146" i="10"/>
  <c r="BS123" i="10"/>
  <c r="BS127" i="10" s="1"/>
  <c r="BQ127" i="10"/>
  <c r="AX112" i="10"/>
  <c r="AX17" i="10"/>
  <c r="BQ242" i="10"/>
  <c r="BS239" i="10"/>
  <c r="BS242" i="10" s="1"/>
  <c r="BQ23" i="10"/>
  <c r="BS21" i="10"/>
  <c r="BS23" i="10" s="1"/>
  <c r="BS45" i="10"/>
  <c r="BS47" i="10" s="1"/>
  <c r="BQ47" i="10"/>
  <c r="BS197" i="10"/>
  <c r="BS200" i="10" s="1"/>
  <c r="BQ200" i="10"/>
  <c r="BS18" i="10"/>
  <c r="BS20" i="10" s="1"/>
  <c r="BQ20" i="10"/>
  <c r="BS220" i="10"/>
  <c r="BS227" i="10" s="1"/>
  <c r="BQ227" i="10"/>
  <c r="BS48" i="10"/>
  <c r="BS51" i="10" s="1"/>
  <c r="BQ51" i="10"/>
  <c r="AX219" i="10"/>
  <c r="BQ37" i="10"/>
  <c r="BS35" i="10"/>
  <c r="BS37" i="10" s="1"/>
  <c r="AX62" i="10"/>
  <c r="AX83" i="10" s="1"/>
  <c r="AX137" i="10"/>
  <c r="AX140" i="10" s="1"/>
  <c r="BS118" i="10"/>
  <c r="BS122" i="10" s="1"/>
  <c r="BQ122" i="10"/>
  <c r="BQ267" i="10"/>
  <c r="BS265" i="10"/>
  <c r="BS267" i="10" s="1"/>
  <c r="BQ59" i="10"/>
  <c r="BS55" i="10"/>
  <c r="BS59" i="10" s="1"/>
  <c r="AX133" i="10"/>
  <c r="AX264" i="10"/>
  <c r="BQ278" i="10"/>
  <c r="BS275" i="10"/>
  <c r="BS278" i="10" s="1"/>
  <c r="BQ176" i="10"/>
  <c r="BS166" i="10"/>
  <c r="BS176" i="10" s="1"/>
  <c r="BQ117" i="10"/>
  <c r="BS113" i="10"/>
  <c r="BS117" i="10" s="1"/>
  <c r="BS94" i="10"/>
  <c r="BS102" i="10" s="1"/>
  <c r="BQ102" i="10"/>
  <c r="BQ165" i="10"/>
  <c r="BS160" i="10"/>
  <c r="BS165" i="10" s="1"/>
  <c r="BS42" i="10"/>
  <c r="BS44" i="10" s="1"/>
  <c r="BQ44" i="10"/>
  <c r="BS89" i="10"/>
  <c r="BS93" i="10" s="1"/>
  <c r="BQ93" i="10"/>
  <c r="AV190" i="11"/>
  <c r="AX274" i="11"/>
  <c r="AV178" i="11"/>
  <c r="AZ122" i="11"/>
  <c r="AV120" i="11"/>
  <c r="AV185" i="11"/>
  <c r="AV151" i="11"/>
  <c r="AV272" i="11"/>
  <c r="AV77" i="11"/>
  <c r="AV38" i="11"/>
  <c r="AV144" i="11"/>
  <c r="AV145" i="11"/>
  <c r="AV149" i="11"/>
  <c r="X287" i="11"/>
  <c r="AV173" i="11"/>
  <c r="AV64" i="11"/>
  <c r="X264" i="11"/>
  <c r="AV55" i="11"/>
  <c r="AV222" i="11"/>
  <c r="AV101" i="11"/>
  <c r="AW79" i="11"/>
  <c r="AD20" i="11"/>
  <c r="AE296" i="11"/>
  <c r="AV184" i="11"/>
  <c r="AV142" i="11"/>
  <c r="AV214" i="11"/>
  <c r="AY79" i="11"/>
  <c r="AV166" i="11"/>
  <c r="AW122" i="11"/>
  <c r="AX21" i="11"/>
  <c r="AX23" i="11" s="1"/>
  <c r="AD47" i="11"/>
  <c r="AW146" i="11"/>
  <c r="AV89" i="11"/>
  <c r="AC257" i="11"/>
  <c r="AC34" i="11"/>
  <c r="AC146" i="11"/>
  <c r="AC122" i="11"/>
  <c r="AV217" i="11"/>
  <c r="AV193" i="11"/>
  <c r="X107" i="11"/>
  <c r="AY250" i="11"/>
  <c r="AB234" i="11"/>
  <c r="Q291" i="11"/>
  <c r="Q283" i="11" s="1"/>
  <c r="AE262" i="11"/>
  <c r="AE264" i="11" s="1"/>
  <c r="AV50" i="11"/>
  <c r="AV194" i="11"/>
  <c r="AV19" i="11"/>
  <c r="AD262" i="11"/>
  <c r="AD264" i="11" s="1"/>
  <c r="AV99" i="11"/>
  <c r="AC238" i="11"/>
  <c r="AV150" i="11"/>
  <c r="AV221" i="11"/>
  <c r="AB278" i="11"/>
  <c r="AC73" i="11"/>
  <c r="AV42" i="11"/>
  <c r="AE47" i="11"/>
  <c r="AC15" i="11"/>
  <c r="Z274" i="11"/>
  <c r="AB274" i="11"/>
  <c r="AE112" i="11"/>
  <c r="AD15" i="11"/>
  <c r="AY15" i="11" s="1"/>
  <c r="AV148" i="11"/>
  <c r="AV163" i="11"/>
  <c r="AW264" i="11"/>
  <c r="AW15" i="11"/>
  <c r="AV260" i="11"/>
  <c r="AV164" i="11"/>
  <c r="AV135" i="11"/>
  <c r="AZ267" i="11"/>
  <c r="AV27" i="11"/>
  <c r="AV124" i="11"/>
  <c r="AY285" i="11"/>
  <c r="AZ146" i="11"/>
  <c r="AV215" i="11"/>
  <c r="AV110" i="11"/>
  <c r="AV199" i="11"/>
  <c r="AV203" i="11"/>
  <c r="AE226" i="11"/>
  <c r="AZ226" i="11" s="1"/>
  <c r="AZ227" i="11" s="1"/>
  <c r="Z287" i="11"/>
  <c r="AV179" i="11"/>
  <c r="AY122" i="11"/>
  <c r="Z37" i="11"/>
  <c r="AV119" i="11"/>
  <c r="AV91" i="11"/>
  <c r="AV175" i="11"/>
  <c r="AV296" i="11" s="1"/>
  <c r="AV275" i="11"/>
  <c r="AV263" i="11"/>
  <c r="AV243" i="11"/>
  <c r="AE122" i="11"/>
  <c r="AE23" i="11"/>
  <c r="AD165" i="11"/>
  <c r="AV155" i="11"/>
  <c r="AV169" i="11"/>
  <c r="X41" i="11"/>
  <c r="AY165" i="11"/>
  <c r="AV177" i="11"/>
  <c r="AD296" i="11"/>
  <c r="AC200" i="11"/>
  <c r="AD140" i="11"/>
  <c r="AC127" i="11"/>
  <c r="AV13" i="11"/>
  <c r="AZ200" i="11"/>
  <c r="X212" i="11"/>
  <c r="AV139" i="11"/>
  <c r="Z293" i="11"/>
  <c r="AC79" i="11"/>
  <c r="AV22" i="11"/>
  <c r="AV113" i="11"/>
  <c r="AC140" i="11"/>
  <c r="AV162" i="11"/>
  <c r="AE165" i="11"/>
  <c r="AW165" i="11"/>
  <c r="AV116" i="11"/>
  <c r="AD250" i="11"/>
  <c r="AY227" i="11"/>
  <c r="AC242" i="11"/>
  <c r="AZ20" i="11"/>
  <c r="AE257" i="11"/>
  <c r="AY23" i="11"/>
  <c r="AV181" i="11"/>
  <c r="AD238" i="11"/>
  <c r="AE200" i="11"/>
  <c r="AE267" i="11"/>
  <c r="AD200" i="11"/>
  <c r="AV244" i="11"/>
  <c r="AW73" i="11"/>
  <c r="AW39" i="11"/>
  <c r="AW41" i="11" s="1"/>
  <c r="AY200" i="11"/>
  <c r="AZ79" i="11"/>
  <c r="AD62" i="11"/>
  <c r="AD23" i="11"/>
  <c r="X298" i="11"/>
  <c r="AE73" i="11"/>
  <c r="AZ73" i="11" s="1"/>
  <c r="X234" i="11"/>
  <c r="AE20" i="11"/>
  <c r="AZ257" i="11"/>
  <c r="AW254" i="11"/>
  <c r="AD227" i="11"/>
  <c r="AV182" i="11"/>
  <c r="AV236" i="11"/>
  <c r="Z297" i="11"/>
  <c r="AV266" i="11"/>
  <c r="AV32" i="11"/>
  <c r="AV84" i="11"/>
  <c r="AB293" i="11"/>
  <c r="AC267" i="11"/>
  <c r="AZ140" i="11"/>
  <c r="AZ250" i="11"/>
  <c r="AZ285" i="11"/>
  <c r="AV63" i="11"/>
  <c r="AD122" i="11"/>
  <c r="AV249" i="11"/>
  <c r="AV256" i="11"/>
  <c r="AY242" i="11"/>
  <c r="AV126" i="11"/>
  <c r="AE79" i="11"/>
  <c r="AC204" i="11"/>
  <c r="AC205" i="11" s="1"/>
  <c r="AW187" i="11"/>
  <c r="AE238" i="11"/>
  <c r="Z278" i="11"/>
  <c r="AV123" i="11"/>
  <c r="AB298" i="11"/>
  <c r="AB133" i="11"/>
  <c r="AB205" i="11"/>
  <c r="AV61" i="11"/>
  <c r="Z298" i="11"/>
  <c r="AY137" i="11"/>
  <c r="AC165" i="11"/>
  <c r="AZ165" i="11"/>
  <c r="Z74" i="11"/>
  <c r="AD257" i="11"/>
  <c r="AC226" i="11"/>
  <c r="AC227" i="11" s="1"/>
  <c r="Z205" i="11"/>
  <c r="Z290" i="11"/>
  <c r="X227" i="11"/>
  <c r="AV223" i="11"/>
  <c r="AW14" i="11"/>
  <c r="AV76" i="11"/>
  <c r="AE62" i="11"/>
  <c r="AV183" i="11"/>
  <c r="X289" i="11"/>
  <c r="AZ62" i="11"/>
  <c r="AX298" i="11"/>
  <c r="AY146" i="11"/>
  <c r="AE146" i="11"/>
  <c r="AD146" i="11"/>
  <c r="AW226" i="11"/>
  <c r="AW227" i="11" s="1"/>
  <c r="AV191" i="11"/>
  <c r="Z133" i="11"/>
  <c r="AD39" i="11"/>
  <c r="AY39" i="11" s="1"/>
  <c r="AC39" i="11"/>
  <c r="AC41" i="11" s="1"/>
  <c r="AX39" i="11"/>
  <c r="AB41" i="11"/>
  <c r="AW269" i="11"/>
  <c r="AE269" i="11"/>
  <c r="AD269" i="11"/>
  <c r="X270" i="11"/>
  <c r="AE245" i="11"/>
  <c r="AW245" i="11"/>
  <c r="X246" i="11"/>
  <c r="AD245" i="11"/>
  <c r="AX192" i="11"/>
  <c r="AX196" i="11" s="1"/>
  <c r="AB196" i="11"/>
  <c r="Z294" i="11"/>
  <c r="AB90" i="11"/>
  <c r="AC90" i="11" s="1"/>
  <c r="Z93" i="11"/>
  <c r="AC231" i="11"/>
  <c r="AE53" i="11"/>
  <c r="X54" i="11"/>
  <c r="AD53" i="11"/>
  <c r="AW53" i="11"/>
  <c r="AW95" i="11"/>
  <c r="AW102" i="11" s="1"/>
  <c r="AE95" i="11"/>
  <c r="AZ95" i="11" s="1"/>
  <c r="AZ102" i="11" s="1"/>
  <c r="AD95" i="11"/>
  <c r="AY95" i="11" s="1"/>
  <c r="AY102" i="11" s="1"/>
  <c r="X102" i="11"/>
  <c r="AB285" i="11"/>
  <c r="AV237" i="11"/>
  <c r="AC250" i="11"/>
  <c r="X294" i="11"/>
  <c r="AX231" i="11"/>
  <c r="AX234" i="11" s="1"/>
  <c r="AB62" i="11"/>
  <c r="X147" i="11"/>
  <c r="X291" i="11" s="1"/>
  <c r="AV229" i="11"/>
  <c r="AX11" i="11"/>
  <c r="AB14" i="11"/>
  <c r="AC11" i="11"/>
  <c r="AC14" i="11" s="1"/>
  <c r="AB154" i="11"/>
  <c r="AC154" i="11" s="1"/>
  <c r="Z292" i="11"/>
  <c r="Z159" i="11"/>
  <c r="AC216" i="11"/>
  <c r="AD216" i="11"/>
  <c r="AW216" i="11"/>
  <c r="AE216" i="11"/>
  <c r="AD208" i="11"/>
  <c r="AY208" i="11" s="1"/>
  <c r="AE208" i="11"/>
  <c r="AZ208" i="11" s="1"/>
  <c r="AW208" i="11"/>
  <c r="AC208" i="11"/>
  <c r="AC132" i="11"/>
  <c r="AC133" i="11" s="1"/>
  <c r="AW132" i="11"/>
  <c r="AE132" i="11"/>
  <c r="AD132" i="11"/>
  <c r="AE259" i="11"/>
  <c r="AE293" i="11" s="1"/>
  <c r="AC259" i="11"/>
  <c r="AW259" i="11"/>
  <c r="AW293" i="11" s="1"/>
  <c r="AD259" i="11"/>
  <c r="AD293" i="11" s="1"/>
  <c r="X293" i="11"/>
  <c r="AW85" i="11"/>
  <c r="X88" i="11"/>
  <c r="AD85" i="11"/>
  <c r="AE85" i="11"/>
  <c r="AW200" i="11"/>
  <c r="AB129" i="11"/>
  <c r="Z130" i="11"/>
  <c r="AB114" i="11"/>
  <c r="Z117" i="11"/>
  <c r="AY267" i="11"/>
  <c r="AW156" i="11"/>
  <c r="AC156" i="11"/>
  <c r="AE156" i="11"/>
  <c r="AZ156" i="11" s="1"/>
  <c r="AD156" i="11"/>
  <c r="AY156" i="11" s="1"/>
  <c r="AB37" i="11"/>
  <c r="AX35" i="11"/>
  <c r="AX37" i="11" s="1"/>
  <c r="AB16" i="11"/>
  <c r="AC16" i="11" s="1"/>
  <c r="Z17" i="11"/>
  <c r="AW8" i="11"/>
  <c r="AW10" i="11" s="1"/>
  <c r="AE8" i="11"/>
  <c r="AD8" i="11"/>
  <c r="X10" i="11"/>
  <c r="AV206" i="11"/>
  <c r="AB53" i="11"/>
  <c r="Z54" i="11"/>
  <c r="AB95" i="11"/>
  <c r="AX95" i="11" s="1"/>
  <c r="AX102" i="11" s="1"/>
  <c r="Z102" i="11"/>
  <c r="AB269" i="11"/>
  <c r="Z270" i="11"/>
  <c r="AB245" i="11"/>
  <c r="Z246" i="11"/>
  <c r="AX70" i="11"/>
  <c r="AX74" i="11" s="1"/>
  <c r="AB74" i="11"/>
  <c r="AE129" i="11"/>
  <c r="AW129" i="11"/>
  <c r="AW130" i="11" s="1"/>
  <c r="X130" i="11"/>
  <c r="AD129" i="11"/>
  <c r="AW114" i="11"/>
  <c r="AW117" i="11" s="1"/>
  <c r="AD114" i="11"/>
  <c r="AE114" i="11"/>
  <c r="X117" i="11"/>
  <c r="AV189" i="11"/>
  <c r="AD36" i="11"/>
  <c r="AC36" i="11"/>
  <c r="AC37" i="11" s="1"/>
  <c r="AW36" i="11"/>
  <c r="AE36" i="11"/>
  <c r="AV141" i="11"/>
  <c r="AB112" i="11"/>
  <c r="AC254" i="11"/>
  <c r="AC21" i="11"/>
  <c r="AC23" i="11" s="1"/>
  <c r="AD285" i="11"/>
  <c r="AE250" i="11"/>
  <c r="AV9" i="11"/>
  <c r="AV240" i="11"/>
  <c r="Z234" i="11"/>
  <c r="AB85" i="11"/>
  <c r="Z88" i="11"/>
  <c r="AE273" i="11"/>
  <c r="AC273" i="11"/>
  <c r="AC274" i="11" s="1"/>
  <c r="AW273" i="11"/>
  <c r="AD273" i="11"/>
  <c r="AW242" i="11"/>
  <c r="Z196" i="11"/>
  <c r="X299" i="11"/>
  <c r="AD65" i="11"/>
  <c r="AW65" i="11"/>
  <c r="AE65" i="11"/>
  <c r="X66" i="11"/>
  <c r="AW49" i="11"/>
  <c r="X51" i="11"/>
  <c r="AE49" i="11"/>
  <c r="AD49" i="11"/>
  <c r="Z107" i="11"/>
  <c r="AB8" i="11"/>
  <c r="AC8" i="11" s="1"/>
  <c r="AC10" i="11" s="1"/>
  <c r="Z289" i="11"/>
  <c r="Z10" i="11"/>
  <c r="AE104" i="11"/>
  <c r="AZ104" i="11" s="1"/>
  <c r="AC104" i="11"/>
  <c r="AD104" i="11"/>
  <c r="AY104" i="11" s="1"/>
  <c r="AW104" i="11"/>
  <c r="AW174" i="11"/>
  <c r="AE174" i="11"/>
  <c r="AZ174" i="11" s="1"/>
  <c r="AZ176" i="11" s="1"/>
  <c r="AD174" i="11"/>
  <c r="AY174" i="11" s="1"/>
  <c r="AY176" i="11" s="1"/>
  <c r="X295" i="11"/>
  <c r="AV225" i="11"/>
  <c r="AB207" i="11"/>
  <c r="AC207" i="11" s="1"/>
  <c r="Z212" i="11"/>
  <c r="AX213" i="11"/>
  <c r="AX219" i="11" s="1"/>
  <c r="AB219" i="11"/>
  <c r="AC213" i="11"/>
  <c r="AX258" i="11"/>
  <c r="AX261" i="11" s="1"/>
  <c r="AC258" i="11"/>
  <c r="AB261" i="11"/>
  <c r="AW154" i="11"/>
  <c r="AD154" i="11"/>
  <c r="AE154" i="11"/>
  <c r="X292" i="11"/>
  <c r="X159" i="11"/>
  <c r="AV195" i="11"/>
  <c r="AZ67" i="11"/>
  <c r="AV67" i="11" s="1"/>
  <c r="AW16" i="11"/>
  <c r="AE16" i="11"/>
  <c r="AZ16" i="11" s="1"/>
  <c r="AD16" i="11"/>
  <c r="AY16" i="11" s="1"/>
  <c r="AC108" i="11"/>
  <c r="AC112" i="11" s="1"/>
  <c r="X17" i="11"/>
  <c r="AD187" i="11"/>
  <c r="X290" i="11"/>
  <c r="AD242" i="11"/>
  <c r="AC60" i="11"/>
  <c r="AC62" i="11" s="1"/>
  <c r="AC92" i="11"/>
  <c r="AW92" i="11"/>
  <c r="AE92" i="11"/>
  <c r="AZ92" i="11" s="1"/>
  <c r="AD92" i="11"/>
  <c r="AY92" i="11" s="1"/>
  <c r="AE68" i="11"/>
  <c r="AZ68" i="11" s="1"/>
  <c r="AW68" i="11"/>
  <c r="AD68" i="11"/>
  <c r="X69" i="11"/>
  <c r="AW62" i="11"/>
  <c r="AE72" i="11"/>
  <c r="AW72" i="11"/>
  <c r="AD72" i="11"/>
  <c r="AC72" i="11"/>
  <c r="X74" i="11"/>
  <c r="AD43" i="11"/>
  <c r="X44" i="11"/>
  <c r="AE43" i="11"/>
  <c r="AW43" i="11"/>
  <c r="AW44" i="11" s="1"/>
  <c r="AV218" i="11"/>
  <c r="AW158" i="11"/>
  <c r="AE158" i="11"/>
  <c r="AZ158" i="11" s="1"/>
  <c r="AD158" i="11"/>
  <c r="AY158" i="11" s="1"/>
  <c r="AC158" i="11"/>
  <c r="AE28" i="11"/>
  <c r="AD28" i="11"/>
  <c r="AW28" i="11"/>
  <c r="X30" i="11"/>
  <c r="AD204" i="11"/>
  <c r="AY204" i="11" s="1"/>
  <c r="AW204" i="11"/>
  <c r="AW205" i="11" s="1"/>
  <c r="AE204" i="11"/>
  <c r="AZ204" i="11" s="1"/>
  <c r="AW106" i="11"/>
  <c r="AE106" i="11"/>
  <c r="AZ106" i="11" s="1"/>
  <c r="AC106" i="11"/>
  <c r="AD106" i="11"/>
  <c r="AY106" i="11" s="1"/>
  <c r="AB262" i="11"/>
  <c r="Z264" i="11"/>
  <c r="AW277" i="11"/>
  <c r="AW278" i="11" s="1"/>
  <c r="AE277" i="11"/>
  <c r="AZ277" i="11" s="1"/>
  <c r="AZ278" i="11" s="1"/>
  <c r="AD277" i="11"/>
  <c r="AY277" i="11" s="1"/>
  <c r="AY278" i="11" s="1"/>
  <c r="AC277" i="11"/>
  <c r="AC278" i="11" s="1"/>
  <c r="X278" i="11"/>
  <c r="AB65" i="11"/>
  <c r="Z66" i="11"/>
  <c r="Z299" i="11"/>
  <c r="AV103" i="11"/>
  <c r="AB49" i="11"/>
  <c r="AC49" i="11" s="1"/>
  <c r="AC51" i="11" s="1"/>
  <c r="Z51" i="11"/>
  <c r="AX24" i="11"/>
  <c r="AX26" i="11" s="1"/>
  <c r="AB26" i="11"/>
  <c r="AX104" i="11"/>
  <c r="AX107" i="11" s="1"/>
  <c r="AB107" i="11"/>
  <c r="AB174" i="11"/>
  <c r="Z176" i="11"/>
  <c r="Z295" i="11"/>
  <c r="AV252" i="11"/>
  <c r="AD233" i="11"/>
  <c r="AY233" i="11" s="1"/>
  <c r="AC233" i="11"/>
  <c r="AE233" i="11"/>
  <c r="AZ233" i="11" s="1"/>
  <c r="AW233" i="11"/>
  <c r="AW250" i="11"/>
  <c r="AV247" i="11"/>
  <c r="AZ239" i="11"/>
  <c r="AZ242" i="11" s="1"/>
  <c r="AE242" i="11"/>
  <c r="AB81" i="11"/>
  <c r="AC81" i="11" s="1"/>
  <c r="AC83" i="11" s="1"/>
  <c r="Z83" i="11"/>
  <c r="AB57" i="11"/>
  <c r="AC57" i="11" s="1"/>
  <c r="AC59" i="11" s="1"/>
  <c r="Z59" i="11"/>
  <c r="AX197" i="11"/>
  <c r="AX200" i="11" s="1"/>
  <c r="AB200" i="11"/>
  <c r="AE140" i="11"/>
  <c r="AX108" i="11"/>
  <c r="AX284" i="11" s="1"/>
  <c r="AV97" i="11"/>
  <c r="AD267" i="11"/>
  <c r="AD79" i="11"/>
  <c r="AE187" i="11"/>
  <c r="AE285" i="11"/>
  <c r="AW231" i="11"/>
  <c r="AW234" i="11" s="1"/>
  <c r="AE231" i="11"/>
  <c r="AZ231" i="11" s="1"/>
  <c r="AD231" i="11"/>
  <c r="AY231" i="11" s="1"/>
  <c r="AB68" i="11"/>
  <c r="AC68" i="11" s="1"/>
  <c r="AC69" i="11" s="1"/>
  <c r="Z69" i="11"/>
  <c r="AD192" i="11"/>
  <c r="AY192" i="11" s="1"/>
  <c r="AY196" i="11" s="1"/>
  <c r="AW192" i="11"/>
  <c r="AC192" i="11"/>
  <c r="AC196" i="11" s="1"/>
  <c r="AE192" i="11"/>
  <c r="AB43" i="11"/>
  <c r="Z44" i="11"/>
  <c r="AB28" i="11"/>
  <c r="Z30" i="11"/>
  <c r="AW285" i="11"/>
  <c r="AV167" i="11"/>
  <c r="AD207" i="11"/>
  <c r="AY207" i="11" s="1"/>
  <c r="AE207" i="11"/>
  <c r="AZ207" i="11" s="1"/>
  <c r="AW207" i="11"/>
  <c r="Z219" i="11"/>
  <c r="Z261" i="11"/>
  <c r="AW81" i="11"/>
  <c r="AE81" i="11"/>
  <c r="AD81" i="11"/>
  <c r="X83" i="11"/>
  <c r="AB267" i="11"/>
  <c r="AX265" i="11"/>
  <c r="AE90" i="11"/>
  <c r="AW90" i="11"/>
  <c r="AD90" i="11"/>
  <c r="X93" i="11"/>
  <c r="AW57" i="11"/>
  <c r="AE57" i="11"/>
  <c r="X59" i="11"/>
  <c r="AD57" i="11"/>
  <c r="X297" i="11"/>
  <c r="AQ279" i="10"/>
  <c r="AJ279" i="10"/>
  <c r="AI279" i="10"/>
  <c r="AO279" i="10"/>
  <c r="AN242" i="10"/>
  <c r="AN107" i="10" s="1"/>
  <c r="AP279" i="10"/>
  <c r="AL279" i="10"/>
  <c r="AH279" i="10"/>
  <c r="M30" i="10"/>
  <c r="M74" i="10" s="1"/>
  <c r="T30" i="10"/>
  <c r="T74" i="10" s="1"/>
  <c r="AB30" i="10"/>
  <c r="AB74" i="10" s="1"/>
  <c r="I30" i="10"/>
  <c r="I74" i="10" s="1"/>
  <c r="R30" i="10"/>
  <c r="R74" i="10"/>
  <c r="AA205" i="10"/>
  <c r="AA246" i="10" s="1"/>
  <c r="AA34" i="10" s="1"/>
  <c r="AA37" i="10" s="1"/>
  <c r="AA257" i="10" s="1"/>
  <c r="N30" i="10"/>
  <c r="N74" i="10" s="1"/>
  <c r="O30" i="10"/>
  <c r="O74" i="10" s="1"/>
  <c r="L30" i="10"/>
  <c r="L74" i="10" s="1"/>
  <c r="K30" i="10"/>
  <c r="K74" i="10" s="1"/>
  <c r="Q30" i="10"/>
  <c r="Q74" i="10" s="1"/>
  <c r="AA30" i="10"/>
  <c r="AA74" i="10" s="1"/>
  <c r="U30" i="10"/>
  <c r="U74" i="10" s="1"/>
  <c r="S30" i="10"/>
  <c r="S74" i="10" s="1"/>
  <c r="R205" i="10"/>
  <c r="R246" i="10" s="1"/>
  <c r="R34" i="10" s="1"/>
  <c r="R37" i="10" s="1"/>
  <c r="R257" i="10" s="1"/>
  <c r="Q159" i="10"/>
  <c r="Q205" i="10" s="1"/>
  <c r="Q246" i="10" s="1"/>
  <c r="Q34" i="10" s="1"/>
  <c r="Q37" i="10" s="1"/>
  <c r="Q257" i="10" s="1"/>
  <c r="AX159" i="10"/>
  <c r="AX205" i="10"/>
  <c r="AX246" i="10" s="1"/>
  <c r="AX34" i="10" s="1"/>
  <c r="S205" i="10"/>
  <c r="S246" i="10" s="1"/>
  <c r="S34" i="10" s="1"/>
  <c r="S37" i="10" s="1"/>
  <c r="S257" i="10" s="1"/>
  <c r="AA159" i="10"/>
  <c r="AN88" i="10"/>
  <c r="AN93" i="10" s="1"/>
  <c r="J205" i="10"/>
  <c r="J246" i="10" s="1"/>
  <c r="J34" i="10" s="1"/>
  <c r="J37" i="10" s="1"/>
  <c r="J257" i="10" s="1"/>
  <c r="Z205" i="10"/>
  <c r="Z246" i="10" s="1"/>
  <c r="Z34" i="10" s="1"/>
  <c r="Z37" i="10" s="1"/>
  <c r="Z257" i="10" s="1"/>
  <c r="Z74" i="10"/>
  <c r="P205" i="10"/>
  <c r="P246" i="10" s="1"/>
  <c r="P34" i="10" s="1"/>
  <c r="P37" i="10" s="1"/>
  <c r="P257" i="10" s="1"/>
  <c r="P196" i="10"/>
  <c r="P10" i="10" s="1"/>
  <c r="P26" i="10" s="1"/>
  <c r="N140" i="10"/>
  <c r="N159" i="10"/>
  <c r="T140" i="10"/>
  <c r="T159" i="10"/>
  <c r="L205" i="10"/>
  <c r="L246" i="10" s="1"/>
  <c r="L34" i="10" s="1"/>
  <c r="L37" i="10" s="1"/>
  <c r="L257" i="10" s="1"/>
  <c r="AB205" i="10"/>
  <c r="AB246" i="10" s="1"/>
  <c r="AB34" i="10" s="1"/>
  <c r="AB37" i="10" s="1"/>
  <c r="AB257" i="10" s="1"/>
  <c r="AE74" i="10"/>
  <c r="AE205" i="10"/>
  <c r="AE246" i="10" s="1"/>
  <c r="AE34" i="10" s="1"/>
  <c r="AE37" i="10" s="1"/>
  <c r="AE257" i="10" s="1"/>
  <c r="Y88" i="10"/>
  <c r="Y93" i="10" s="1"/>
  <c r="J74" i="10"/>
  <c r="J30" i="10"/>
  <c r="Z30" i="10"/>
  <c r="M205" i="10"/>
  <c r="M246" i="10" s="1"/>
  <c r="M34" i="10" s="1"/>
  <c r="M37" i="10" s="1"/>
  <c r="M257" i="10" s="1"/>
  <c r="AV205" i="10"/>
  <c r="AV246" i="10" s="1"/>
  <c r="AV34" i="10" s="1"/>
  <c r="AV37" i="10" s="1"/>
  <c r="AV257" i="10" s="1"/>
  <c r="X88" i="10"/>
  <c r="X93" i="10"/>
  <c r="AF242" i="10"/>
  <c r="AF107" i="10" s="1"/>
  <c r="AF51" i="10"/>
  <c r="AV196" i="10"/>
  <c r="AV10" i="10" s="1"/>
  <c r="AV26" i="10" s="1"/>
  <c r="I159" i="10"/>
  <c r="I205" i="10" s="1"/>
  <c r="I246" i="10" s="1"/>
  <c r="I34" i="10" s="1"/>
  <c r="I37" i="10" s="1"/>
  <c r="I257" i="10" s="1"/>
  <c r="O159" i="10"/>
  <c r="O205" i="10" s="1"/>
  <c r="O246" i="10" s="1"/>
  <c r="O34" i="10" s="1"/>
  <c r="O37" i="10" s="1"/>
  <c r="O257" i="10" s="1"/>
  <c r="U159" i="10"/>
  <c r="U205" i="10" s="1"/>
  <c r="U246" i="10" s="1"/>
  <c r="U34" i="10" s="1"/>
  <c r="U37" i="10" s="1"/>
  <c r="U257" i="10" s="1"/>
  <c r="AX37" i="10"/>
  <c r="AX257" i="10" s="1"/>
  <c r="AX44" i="10"/>
  <c r="AX54" i="10" s="1"/>
  <c r="AX254" i="10" s="1"/>
  <c r="AX41" i="10" s="1"/>
  <c r="AX196" i="10" s="1"/>
  <c r="AX10" i="10" s="1"/>
  <c r="AX26" i="10" s="1"/>
  <c r="W102" i="10"/>
  <c r="W127" i="10"/>
  <c r="W261" i="10" s="1"/>
  <c r="AR79" i="10"/>
  <c r="AS152" i="10"/>
  <c r="BC270" i="11"/>
  <c r="AU94" i="11"/>
  <c r="AU102" i="11" s="1"/>
  <c r="AS102" i="11"/>
  <c r="AS279" i="11" s="1"/>
  <c r="AJ279" i="11"/>
  <c r="AJ283" i="11"/>
  <c r="BC30" i="11"/>
  <c r="AV131" i="11"/>
  <c r="AU30" i="11"/>
  <c r="AW112" i="11"/>
  <c r="BC112" i="11"/>
  <c r="AD112" i="11"/>
  <c r="AD284" i="11"/>
  <c r="BC94" i="11"/>
  <c r="BC102" i="11" s="1"/>
  <c r="BC292" i="11"/>
  <c r="AX296" i="11"/>
  <c r="AU234" i="11"/>
  <c r="AE26" i="11"/>
  <c r="AV45" i="11"/>
  <c r="AV47" i="11" s="1"/>
  <c r="BE47" i="11" s="1"/>
  <c r="AY47" i="11"/>
  <c r="Q279" i="11"/>
  <c r="AU112" i="11"/>
  <c r="AU284" i="11"/>
  <c r="BD112" i="11"/>
  <c r="BD284" i="11"/>
  <c r="BB108" i="11"/>
  <c r="BB284" i="11" s="1"/>
  <c r="AC285" i="11"/>
  <c r="AD26" i="11"/>
  <c r="AU219" i="11"/>
  <c r="AC94" i="11"/>
  <c r="AU93" i="11"/>
  <c r="AV78" i="11"/>
  <c r="BC296" i="11"/>
  <c r="BC159" i="11"/>
  <c r="AU292" i="11"/>
  <c r="BB231" i="11"/>
  <c r="BB234" i="11" s="1"/>
  <c r="AV75" i="11"/>
  <c r="AV29" i="11"/>
  <c r="AV171" i="11"/>
  <c r="BC152" i="11"/>
  <c r="BC176" i="11"/>
  <c r="AV271" i="11"/>
  <c r="BC41" i="11"/>
  <c r="BB20" i="11"/>
  <c r="AV80" i="11"/>
  <c r="BC187" i="11"/>
  <c r="BB11" i="11"/>
  <c r="BB14" i="11" s="1"/>
  <c r="AX238" i="11"/>
  <c r="BC20" i="11"/>
  <c r="BB52" i="11"/>
  <c r="BB54" i="11" s="1"/>
  <c r="AX122" i="11"/>
  <c r="AC137" i="11"/>
  <c r="AC187" i="11"/>
  <c r="AD254" i="11"/>
  <c r="AY251" i="11"/>
  <c r="AV276" i="11"/>
  <c r="AX278" i="11"/>
  <c r="AU285" i="11"/>
  <c r="AZ125" i="11"/>
  <c r="AZ127" i="11" s="1"/>
  <c r="AE127" i="11"/>
  <c r="AZ40" i="11"/>
  <c r="AZ41" i="11" s="1"/>
  <c r="AE41" i="11"/>
  <c r="AV58" i="11"/>
  <c r="AV56" i="11"/>
  <c r="AZ136" i="11"/>
  <c r="AZ137" i="11" s="1"/>
  <c r="AE137" i="11"/>
  <c r="AZ105" i="11"/>
  <c r="AD14" i="11"/>
  <c r="AY12" i="11"/>
  <c r="AY14" i="11" s="1"/>
  <c r="BC47" i="11"/>
  <c r="AW127" i="11"/>
  <c r="AD137" i="11"/>
  <c r="AZ31" i="11"/>
  <c r="AZ34" i="11" s="1"/>
  <c r="AE34" i="11"/>
  <c r="AV224" i="11"/>
  <c r="AV161" i="11"/>
  <c r="AX227" i="11"/>
  <c r="AX137" i="11"/>
  <c r="AV134" i="11"/>
  <c r="AU299" i="11"/>
  <c r="AY228" i="11"/>
  <c r="AZ251" i="11"/>
  <c r="AZ254" i="11" s="1"/>
  <c r="AE254" i="11"/>
  <c r="AY210" i="11"/>
  <c r="AZ202" i="11"/>
  <c r="AX250" i="11"/>
  <c r="AV248" i="11"/>
  <c r="AW34" i="11"/>
  <c r="AY40" i="11"/>
  <c r="AY202" i="11"/>
  <c r="AZ228" i="11"/>
  <c r="AZ15" i="11"/>
  <c r="AV94" i="11"/>
  <c r="AX187" i="11"/>
  <c r="AY125" i="11"/>
  <c r="AY127" i="11" s="1"/>
  <c r="AD127" i="11"/>
  <c r="AZ210" i="11"/>
  <c r="AW137" i="11"/>
  <c r="AY105" i="11"/>
  <c r="AV160" i="11"/>
  <c r="AX165" i="11"/>
  <c r="AE14" i="11"/>
  <c r="AZ12" i="11"/>
  <c r="AZ14" i="11" s="1"/>
  <c r="AY31" i="11"/>
  <c r="AY34" i="11" s="1"/>
  <c r="AD34" i="11"/>
  <c r="AU159" i="11"/>
  <c r="AU176" i="11"/>
  <c r="BB249" i="11"/>
  <c r="AU295" i="11"/>
  <c r="AU212" i="11"/>
  <c r="BB190" i="11"/>
  <c r="AU287" i="11"/>
  <c r="AU146" i="11"/>
  <c r="AU187" i="11"/>
  <c r="BB93" i="11"/>
  <c r="BB219" i="11"/>
  <c r="AU140" i="11"/>
  <c r="BC293" i="11"/>
  <c r="AU294" i="11"/>
  <c r="BD205" i="11"/>
  <c r="BB27" i="11"/>
  <c r="AU297" i="11"/>
  <c r="BB298" i="11"/>
  <c r="BB45" i="11"/>
  <c r="BB47" i="11" s="1"/>
  <c r="BC146" i="11"/>
  <c r="BB210" i="11"/>
  <c r="BB212" i="11" s="1"/>
  <c r="BB271" i="11"/>
  <c r="BB274" i="11" s="1"/>
  <c r="BD264" i="11"/>
  <c r="BB262" i="11"/>
  <c r="BB264" i="11" s="1"/>
  <c r="BC287" i="11"/>
  <c r="BB107" i="11"/>
  <c r="AU298" i="11"/>
  <c r="BC93" i="11"/>
  <c r="BB258" i="11"/>
  <c r="BB261" i="11" s="1"/>
  <c r="BB154" i="11"/>
  <c r="BB159" i="11" s="1"/>
  <c r="BD292" i="11"/>
  <c r="BD159" i="11"/>
  <c r="BB276" i="11"/>
  <c r="BB278" i="11" s="1"/>
  <c r="BC278" i="11"/>
  <c r="BB82" i="11"/>
  <c r="BB299" i="11" s="1"/>
  <c r="BD83" i="11"/>
  <c r="BD299" i="11"/>
  <c r="BC140" i="11"/>
  <c r="BB139" i="11"/>
  <c r="BC122" i="11"/>
  <c r="BC285" i="11"/>
  <c r="BB205" i="11"/>
  <c r="BC212" i="11"/>
  <c r="BC242" i="11"/>
  <c r="BB239" i="11"/>
  <c r="BB242" i="11" s="1"/>
  <c r="BD122" i="11"/>
  <c r="BD294" i="11"/>
  <c r="BD295" i="11"/>
  <c r="BB184" i="11"/>
  <c r="BD187" i="11"/>
  <c r="BD23" i="11"/>
  <c r="BD289" i="11"/>
  <c r="BC133" i="11"/>
  <c r="BB131" i="11"/>
  <c r="BB133" i="11" s="1"/>
  <c r="BC298" i="11"/>
  <c r="BC165" i="11"/>
  <c r="BB84" i="11"/>
  <c r="BB88" i="11" s="1"/>
  <c r="BD88" i="11"/>
  <c r="BD140" i="11"/>
  <c r="BB138" i="11"/>
  <c r="BC294" i="11"/>
  <c r="BC299" i="11"/>
  <c r="AU293" i="11"/>
  <c r="BD196" i="11"/>
  <c r="BB188" i="11"/>
  <c r="BD287" i="11"/>
  <c r="BC254" i="11"/>
  <c r="BB253" i="11"/>
  <c r="BB254" i="11" s="1"/>
  <c r="BB67" i="11"/>
  <c r="BB69" i="11" s="1"/>
  <c r="BB124" i="11"/>
  <c r="BB127" i="11" s="1"/>
  <c r="BC127" i="11"/>
  <c r="BB265" i="11"/>
  <c r="BB267" i="11" s="1"/>
  <c r="BC267" i="11"/>
  <c r="BC291" i="11"/>
  <c r="BD66" i="11"/>
  <c r="BB63" i="11"/>
  <c r="BB66" i="11" s="1"/>
  <c r="BD176" i="11"/>
  <c r="BD285" i="11"/>
  <c r="BB243" i="11"/>
  <c r="BB246" i="11" s="1"/>
  <c r="BC246" i="11"/>
  <c r="BC79" i="11"/>
  <c r="BB42" i="11"/>
  <c r="BB44" i="11" s="1"/>
  <c r="BC44" i="11"/>
  <c r="BC17" i="11"/>
  <c r="BB16" i="11"/>
  <c r="BB17" i="11" s="1"/>
  <c r="BB247" i="11"/>
  <c r="BC250" i="11"/>
  <c r="BD146" i="11"/>
  <c r="BB142" i="11"/>
  <c r="BB146" i="11" s="1"/>
  <c r="AU196" i="11"/>
  <c r="BD297" i="11"/>
  <c r="BB195" i="11"/>
  <c r="BC297" i="11"/>
  <c r="AS283" i="11"/>
  <c r="BB224" i="11"/>
  <c r="BB79" i="11"/>
  <c r="BB122" i="11"/>
  <c r="AU289" i="11"/>
  <c r="BB41" i="11"/>
  <c r="AU62" i="11"/>
  <c r="BD62" i="11"/>
  <c r="BB61" i="11"/>
  <c r="BB62" i="11" s="1"/>
  <c r="BD290" i="11"/>
  <c r="BC289" i="11"/>
  <c r="BC34" i="11"/>
  <c r="BB31" i="11"/>
  <c r="BB34" i="11" s="1"/>
  <c r="AV109" i="11"/>
  <c r="BD238" i="11"/>
  <c r="BD293" i="11"/>
  <c r="AB152" i="10"/>
  <c r="AV87" i="11"/>
  <c r="AT147" i="11"/>
  <c r="AK291" i="11"/>
  <c r="AK283" i="11" s="1"/>
  <c r="AK152" i="11"/>
  <c r="AK279" i="11" s="1"/>
  <c r="AY187" i="11"/>
  <c r="AV268" i="11"/>
  <c r="AY62" i="11"/>
  <c r="AV60" i="11"/>
  <c r="AY112" i="11"/>
  <c r="BB285" i="11"/>
  <c r="BB176" i="11"/>
  <c r="AV153" i="11"/>
  <c r="BB10" i="11"/>
  <c r="AZ112" i="11"/>
  <c r="AV172" i="11"/>
  <c r="AZ187" i="11"/>
  <c r="AY20" i="11"/>
  <c r="AV18" i="11"/>
  <c r="AY257" i="11"/>
  <c r="AV255" i="11"/>
  <c r="BB238" i="11"/>
  <c r="AY26" i="11"/>
  <c r="AV128" i="11"/>
  <c r="AV235" i="11"/>
  <c r="AY238" i="11"/>
  <c r="AV168" i="11"/>
  <c r="AZ238" i="11"/>
  <c r="BB51" i="11"/>
  <c r="AV71" i="11"/>
  <c r="AV52" i="11"/>
  <c r="AV186" i="11"/>
  <c r="AV7" i="11"/>
  <c r="AV138" i="11"/>
  <c r="AV115" i="11"/>
  <c r="H270" i="10"/>
  <c r="H267" i="10"/>
  <c r="H133" i="10"/>
  <c r="H112" i="10"/>
  <c r="H17" i="10"/>
  <c r="BQ133" i="10" l="1"/>
  <c r="BS131" i="10"/>
  <c r="BS133" i="10" s="1"/>
  <c r="BQ17" i="10"/>
  <c r="BS15" i="10"/>
  <c r="BS17" i="10" s="1"/>
  <c r="BS262" i="10"/>
  <c r="BS264" i="10" s="1"/>
  <c r="BQ264" i="10"/>
  <c r="BQ137" i="10"/>
  <c r="BS134" i="10"/>
  <c r="BS137" i="10" s="1"/>
  <c r="BS213" i="10"/>
  <c r="BS219" i="10" s="1"/>
  <c r="BQ219" i="10"/>
  <c r="BS108" i="10"/>
  <c r="BS112" i="10" s="1"/>
  <c r="BQ112" i="10"/>
  <c r="BQ62" i="10"/>
  <c r="BS60" i="10"/>
  <c r="BS62" i="10" s="1"/>
  <c r="AV21" i="11"/>
  <c r="AV23" i="11" s="1"/>
  <c r="BE23" i="11" s="1"/>
  <c r="AZ262" i="11"/>
  <c r="AZ264" i="11" s="1"/>
  <c r="AV140" i="11"/>
  <c r="BE140" i="11" s="1"/>
  <c r="AV146" i="11"/>
  <c r="BE146" i="11" s="1"/>
  <c r="AD102" i="11"/>
  <c r="AV20" i="11"/>
  <c r="BE20" i="11" s="1"/>
  <c r="AW17" i="11"/>
  <c r="AW287" i="11"/>
  <c r="AB102" i="11"/>
  <c r="AC17" i="11"/>
  <c r="AV73" i="11"/>
  <c r="AC74" i="11"/>
  <c r="AV257" i="11"/>
  <c r="BE257" i="11" s="1"/>
  <c r="AV62" i="11"/>
  <c r="BE62" i="11" s="1"/>
  <c r="AW212" i="11"/>
  <c r="AE176" i="11"/>
  <c r="AV213" i="11"/>
  <c r="AY262" i="11"/>
  <c r="AC234" i="11"/>
  <c r="AC219" i="11"/>
  <c r="AE102" i="11"/>
  <c r="AV70" i="11"/>
  <c r="AX112" i="11"/>
  <c r="AZ205" i="11"/>
  <c r="AE205" i="11"/>
  <c r="AC298" i="11"/>
  <c r="AE227" i="11"/>
  <c r="AE147" i="11"/>
  <c r="AZ147" i="11" s="1"/>
  <c r="X152" i="11"/>
  <c r="X279" i="11" s="1"/>
  <c r="AV108" i="11"/>
  <c r="AV284" i="11" s="1"/>
  <c r="AC284" i="11"/>
  <c r="AV231" i="11"/>
  <c r="AW298" i="11"/>
  <c r="AD205" i="11"/>
  <c r="AE297" i="11"/>
  <c r="AD212" i="11"/>
  <c r="AV258" i="11"/>
  <c r="AW295" i="11"/>
  <c r="X283" i="11"/>
  <c r="AV35" i="11"/>
  <c r="AC261" i="11"/>
  <c r="AC212" i="11"/>
  <c r="AW107" i="11"/>
  <c r="AC93" i="11"/>
  <c r="AD289" i="11"/>
  <c r="AY212" i="11"/>
  <c r="AW176" i="11"/>
  <c r="AD17" i="11"/>
  <c r="AD147" i="11"/>
  <c r="AD152" i="11" s="1"/>
  <c r="AE234" i="11"/>
  <c r="AD287" i="11"/>
  <c r="AX293" i="11"/>
  <c r="AZ234" i="11"/>
  <c r="AV226" i="11"/>
  <c r="AV227" i="11" s="1"/>
  <c r="BE227" i="11" s="1"/>
  <c r="AW147" i="11"/>
  <c r="AW152" i="11" s="1"/>
  <c r="AC293" i="11"/>
  <c r="AV24" i="11"/>
  <c r="AV26" i="11" s="1"/>
  <c r="BE26" i="11" s="1"/>
  <c r="AE278" i="11"/>
  <c r="AY41" i="11"/>
  <c r="AD295" i="11"/>
  <c r="AD41" i="11"/>
  <c r="AE298" i="11"/>
  <c r="AV250" i="11"/>
  <c r="BE250" i="11" s="1"/>
  <c r="AD196" i="11"/>
  <c r="AE212" i="11"/>
  <c r="AX41" i="11"/>
  <c r="AV39" i="11"/>
  <c r="AD107" i="11"/>
  <c r="AC107" i="11"/>
  <c r="AZ212" i="11"/>
  <c r="AE287" i="11"/>
  <c r="AV204" i="11"/>
  <c r="AE69" i="11"/>
  <c r="AC159" i="11"/>
  <c r="AC292" i="11"/>
  <c r="AZ49" i="11"/>
  <c r="AE51" i="11"/>
  <c r="AZ129" i="11"/>
  <c r="AZ130" i="11" s="1"/>
  <c r="AE130" i="11"/>
  <c r="AX53" i="11"/>
  <c r="AX54" i="11" s="1"/>
  <c r="AB54" i="11"/>
  <c r="AZ85" i="11"/>
  <c r="AZ88" i="11" s="1"/>
  <c r="AE88" i="11"/>
  <c r="AW54" i="11"/>
  <c r="AW270" i="11"/>
  <c r="AY107" i="11"/>
  <c r="AD234" i="11"/>
  <c r="AC287" i="11"/>
  <c r="AE107" i="11"/>
  <c r="AE289" i="11"/>
  <c r="AW294" i="11"/>
  <c r="AE290" i="11"/>
  <c r="AD294" i="11"/>
  <c r="AW59" i="11"/>
  <c r="AZ90" i="11"/>
  <c r="AZ93" i="11" s="1"/>
  <c r="AE93" i="11"/>
  <c r="AZ81" i="11"/>
  <c r="AZ83" i="11" s="1"/>
  <c r="AE83" i="11"/>
  <c r="AX28" i="11"/>
  <c r="AX30" i="11" s="1"/>
  <c r="AB30" i="11"/>
  <c r="AC28" i="11"/>
  <c r="AC30" i="11" s="1"/>
  <c r="AZ72" i="11"/>
  <c r="AZ74" i="11" s="1"/>
  <c r="AE74" i="11"/>
  <c r="AX207" i="11"/>
  <c r="AV207" i="11" s="1"/>
  <c r="AB212" i="11"/>
  <c r="AB287" i="11"/>
  <c r="AY65" i="11"/>
  <c r="AD299" i="11"/>
  <c r="AD66" i="11"/>
  <c r="AW74" i="11"/>
  <c r="AX269" i="11"/>
  <c r="AX270" i="11" s="1"/>
  <c r="AB270" i="11"/>
  <c r="AY85" i="11"/>
  <c r="AY88" i="11" s="1"/>
  <c r="AD88" i="11"/>
  <c r="AY216" i="11"/>
  <c r="AY219" i="11" s="1"/>
  <c r="AD219" i="11"/>
  <c r="AY53" i="11"/>
  <c r="AY54" i="11" s="1"/>
  <c r="AD54" i="11"/>
  <c r="AZ245" i="11"/>
  <c r="AZ246" i="11" s="1"/>
  <c r="AE246" i="11"/>
  <c r="AY81" i="11"/>
  <c r="AY83" i="11" s="1"/>
  <c r="AD83" i="11"/>
  <c r="AW196" i="11"/>
  <c r="AE44" i="11"/>
  <c r="AZ43" i="11"/>
  <c r="AZ44" i="11" s="1"/>
  <c r="AW274" i="11"/>
  <c r="AE17" i="11"/>
  <c r="AY234" i="11"/>
  <c r="AD290" i="11"/>
  <c r="AZ107" i="11"/>
  <c r="AD298" i="11"/>
  <c r="AX267" i="11"/>
  <c r="AV265" i="11"/>
  <c r="AV267" i="11" s="1"/>
  <c r="BE267" i="11" s="1"/>
  <c r="AW83" i="11"/>
  <c r="AX57" i="11"/>
  <c r="AB294" i="11"/>
  <c r="AB59" i="11"/>
  <c r="AV277" i="11"/>
  <c r="AV278" i="11" s="1"/>
  <c r="BE278" i="11" s="1"/>
  <c r="AY43" i="11"/>
  <c r="AY44" i="11" s="1"/>
  <c r="AD44" i="11"/>
  <c r="AV92" i="11"/>
  <c r="AZ154" i="11"/>
  <c r="AE159" i="11"/>
  <c r="AE292" i="11"/>
  <c r="AZ273" i="11"/>
  <c r="AZ274" i="11" s="1"/>
  <c r="AE274" i="11"/>
  <c r="AZ36" i="11"/>
  <c r="AZ37" i="11" s="1"/>
  <c r="AE37" i="11"/>
  <c r="AY129" i="11"/>
  <c r="AD130" i="11"/>
  <c r="AX16" i="11"/>
  <c r="AX17" i="11" s="1"/>
  <c r="AB17" i="11"/>
  <c r="AX129" i="11"/>
  <c r="AX130" i="11" s="1"/>
  <c r="AB130" i="11"/>
  <c r="AZ259" i="11"/>
  <c r="AZ261" i="11" s="1"/>
  <c r="AE261" i="11"/>
  <c r="AV208" i="11"/>
  <c r="AX14" i="11"/>
  <c r="AV11" i="11"/>
  <c r="AD297" i="11"/>
  <c r="AZ57" i="11"/>
  <c r="AZ59" i="11" s="1"/>
  <c r="AE59" i="11"/>
  <c r="AZ17" i="11"/>
  <c r="AW289" i="11"/>
  <c r="AD176" i="11"/>
  <c r="AB290" i="11"/>
  <c r="AX43" i="11"/>
  <c r="AB44" i="11"/>
  <c r="AC43" i="11"/>
  <c r="AC44" i="11" s="1"/>
  <c r="AX68" i="11"/>
  <c r="AX69" i="11" s="1"/>
  <c r="AB69" i="11"/>
  <c r="AV233" i="11"/>
  <c r="AW219" i="11"/>
  <c r="AB299" i="11"/>
  <c r="AX65" i="11"/>
  <c r="AC65" i="11"/>
  <c r="AB66" i="11"/>
  <c r="AV106" i="11"/>
  <c r="AW30" i="11"/>
  <c r="AV158" i="11"/>
  <c r="AZ69" i="11"/>
  <c r="AY154" i="11"/>
  <c r="AD159" i="11"/>
  <c r="AD292" i="11"/>
  <c r="AE295" i="11"/>
  <c r="AV104" i="11"/>
  <c r="AX8" i="11"/>
  <c r="AB10" i="11"/>
  <c r="AB289" i="11"/>
  <c r="AW51" i="11"/>
  <c r="AW37" i="11"/>
  <c r="AC129" i="11"/>
  <c r="AC130" i="11" s="1"/>
  <c r="AV156" i="11"/>
  <c r="AV197" i="11"/>
  <c r="AW88" i="11"/>
  <c r="AY132" i="11"/>
  <c r="AY133" i="11" s="1"/>
  <c r="AD133" i="11"/>
  <c r="AZ53" i="11"/>
  <c r="AZ54" i="11" s="1"/>
  <c r="AE54" i="11"/>
  <c r="AY245" i="11"/>
  <c r="AY246" i="11" s="1"/>
  <c r="AD246" i="11"/>
  <c r="AC269" i="11"/>
  <c r="AC270" i="11" s="1"/>
  <c r="AW299" i="11"/>
  <c r="AW66" i="11"/>
  <c r="AY114" i="11"/>
  <c r="AY117" i="11" s="1"/>
  <c r="AD117" i="11"/>
  <c r="AX114" i="11"/>
  <c r="AB117" i="11"/>
  <c r="AW261" i="11"/>
  <c r="AW246" i="11"/>
  <c r="AW290" i="11"/>
  <c r="AE294" i="11"/>
  <c r="AY57" i="11"/>
  <c r="AY59" i="11" s="1"/>
  <c r="AD59" i="11"/>
  <c r="AY90" i="11"/>
  <c r="AY93" i="11" s="1"/>
  <c r="AD93" i="11"/>
  <c r="AZ192" i="11"/>
  <c r="AZ196" i="11" s="1"/>
  <c r="AE196" i="11"/>
  <c r="AX81" i="11"/>
  <c r="AX83" i="11" s="1"/>
  <c r="AB83" i="11"/>
  <c r="AX174" i="11"/>
  <c r="AB176" i="11"/>
  <c r="AC174" i="11"/>
  <c r="AB295" i="11"/>
  <c r="AC262" i="11"/>
  <c r="AX262" i="11"/>
  <c r="AB297" i="11"/>
  <c r="AB264" i="11"/>
  <c r="AY28" i="11"/>
  <c r="AY30" i="11" s="1"/>
  <c r="AD30" i="11"/>
  <c r="AY68" i="11"/>
  <c r="AY69" i="11" s="1"/>
  <c r="AD69" i="11"/>
  <c r="AW292" i="11"/>
  <c r="AW159" i="11"/>
  <c r="AX85" i="11"/>
  <c r="AX88" i="11" s="1"/>
  <c r="AB88" i="11"/>
  <c r="AC114" i="11"/>
  <c r="AC117" i="11" s="1"/>
  <c r="AY8" i="11"/>
  <c r="AD10" i="11"/>
  <c r="AZ132" i="11"/>
  <c r="AZ133" i="11" s="1"/>
  <c r="AE133" i="11"/>
  <c r="AV95" i="11"/>
  <c r="AV102" i="11" s="1"/>
  <c r="BE102" i="11" s="1"/>
  <c r="AB93" i="11"/>
  <c r="AX90" i="11"/>
  <c r="AY269" i="11"/>
  <c r="AY270" i="11" s="1"/>
  <c r="AD270" i="11"/>
  <c r="AX285" i="11"/>
  <c r="AW297" i="11"/>
  <c r="AW93" i="11"/>
  <c r="AX49" i="11"/>
  <c r="AB51" i="11"/>
  <c r="AZ28" i="11"/>
  <c r="AZ30" i="11" s="1"/>
  <c r="AE30" i="11"/>
  <c r="AY72" i="11"/>
  <c r="AY74" i="11" s="1"/>
  <c r="AD74" i="11"/>
  <c r="AW69" i="11"/>
  <c r="AD278" i="11"/>
  <c r="AY49" i="11"/>
  <c r="AD51" i="11"/>
  <c r="AZ65" i="11"/>
  <c r="AE299" i="11"/>
  <c r="AE66" i="11"/>
  <c r="AY273" i="11"/>
  <c r="AY274" i="11" s="1"/>
  <c r="AD274" i="11"/>
  <c r="AC53" i="11"/>
  <c r="AC54" i="11" s="1"/>
  <c r="AY36" i="11"/>
  <c r="AY37" i="11" s="1"/>
  <c r="AD37" i="11"/>
  <c r="AZ114" i="11"/>
  <c r="AZ117" i="11" s="1"/>
  <c r="AE117" i="11"/>
  <c r="AX245" i="11"/>
  <c r="AX246" i="11" s="1"/>
  <c r="AB246" i="11"/>
  <c r="AZ8" i="11"/>
  <c r="AZ10" i="11" s="1"/>
  <c r="AE10" i="11"/>
  <c r="AV239" i="11"/>
  <c r="AV242" i="11" s="1"/>
  <c r="BE242" i="11" s="1"/>
  <c r="AC85" i="11"/>
  <c r="AC88" i="11" s="1"/>
  <c r="AY259" i="11"/>
  <c r="AY261" i="11" s="1"/>
  <c r="AD261" i="11"/>
  <c r="AW133" i="11"/>
  <c r="AZ216" i="11"/>
  <c r="AZ219" i="11" s="1"/>
  <c r="AE219" i="11"/>
  <c r="AB292" i="11"/>
  <c r="AX154" i="11"/>
  <c r="AB159" i="11"/>
  <c r="AB147" i="11"/>
  <c r="Z291" i="11"/>
  <c r="Z283" i="11" s="1"/>
  <c r="Z152" i="11"/>
  <c r="Z279" i="11" s="1"/>
  <c r="AC95" i="11"/>
  <c r="AC102" i="11" s="1"/>
  <c r="AC245" i="11"/>
  <c r="AZ269" i="11"/>
  <c r="AZ270" i="11" s="1"/>
  <c r="AE270" i="11"/>
  <c r="AN279" i="10"/>
  <c r="AS102" i="10"/>
  <c r="AS127" i="10" s="1"/>
  <c r="AS261" i="10" s="1"/>
  <c r="AF88" i="10"/>
  <c r="AF93" i="10" s="1"/>
  <c r="W187" i="10"/>
  <c r="W66" i="10"/>
  <c r="W238" i="10" s="1"/>
  <c r="W23" i="10" s="1"/>
  <c r="R102" i="10"/>
  <c r="R127" i="10" s="1"/>
  <c r="R261" i="10" s="1"/>
  <c r="K102" i="10"/>
  <c r="K127" i="10" s="1"/>
  <c r="K261" i="10" s="1"/>
  <c r="J127" i="10"/>
  <c r="J261" i="10" s="1"/>
  <c r="J102" i="10"/>
  <c r="N102" i="10"/>
  <c r="N127" i="10"/>
  <c r="N261" i="10" s="1"/>
  <c r="T205" i="10"/>
  <c r="T246" i="10" s="1"/>
  <c r="T34" i="10" s="1"/>
  <c r="T37" i="10" s="1"/>
  <c r="T257" i="10" s="1"/>
  <c r="M127" i="10"/>
  <c r="M261" i="10" s="1"/>
  <c r="M102" i="10"/>
  <c r="I102" i="10"/>
  <c r="I127" i="10"/>
  <c r="I261" i="10" s="1"/>
  <c r="Q102" i="10"/>
  <c r="Q127" i="10" s="1"/>
  <c r="Q261" i="10" s="1"/>
  <c r="AR250" i="10"/>
  <c r="AB102" i="10"/>
  <c r="AB127" i="10" s="1"/>
  <c r="AB261" i="10" s="1"/>
  <c r="L102" i="10"/>
  <c r="L127" i="10" s="1"/>
  <c r="L261" i="10" s="1"/>
  <c r="P127" i="10"/>
  <c r="P261" i="10" s="1"/>
  <c r="P102" i="10"/>
  <c r="AX30" i="10"/>
  <c r="AX74" i="10" s="1"/>
  <c r="AV30" i="10"/>
  <c r="AV74" i="10"/>
  <c r="N205" i="10"/>
  <c r="N246" i="10" s="1"/>
  <c r="N34" i="10" s="1"/>
  <c r="N37" i="10" s="1"/>
  <c r="N257" i="10" s="1"/>
  <c r="O102" i="10"/>
  <c r="O127" i="10" s="1"/>
  <c r="O261" i="10" s="1"/>
  <c r="T102" i="10"/>
  <c r="T127" i="10"/>
  <c r="T261" i="10" s="1"/>
  <c r="Z102" i="10"/>
  <c r="Z127" i="10" s="1"/>
  <c r="Z261" i="10" s="1"/>
  <c r="AA127" i="10"/>
  <c r="AA261" i="10" s="1"/>
  <c r="AA102" i="10"/>
  <c r="S102" i="10"/>
  <c r="S127" i="10" s="1"/>
  <c r="S261" i="10" s="1"/>
  <c r="U102" i="10"/>
  <c r="U127" i="10"/>
  <c r="U261" i="10" s="1"/>
  <c r="P74" i="10"/>
  <c r="P30" i="10"/>
  <c r="AW152" i="10"/>
  <c r="AX147" i="10"/>
  <c r="AU290" i="11"/>
  <c r="BB94" i="11"/>
  <c r="BB102" i="11" s="1"/>
  <c r="BC290" i="11"/>
  <c r="BC283" i="11" s="1"/>
  <c r="BB112" i="11"/>
  <c r="AV79" i="11"/>
  <c r="BE79" i="11" s="1"/>
  <c r="BB292" i="11"/>
  <c r="BB295" i="11"/>
  <c r="AV228" i="11"/>
  <c r="AV31" i="11"/>
  <c r="AV34" i="11" s="1"/>
  <c r="BE34" i="11" s="1"/>
  <c r="AY298" i="11"/>
  <c r="AV210" i="11"/>
  <c r="AV165" i="11"/>
  <c r="BE165" i="11" s="1"/>
  <c r="AV125" i="11"/>
  <c r="AV127" i="11" s="1"/>
  <c r="BE127" i="11" s="1"/>
  <c r="AZ295" i="11"/>
  <c r="BB187" i="11"/>
  <c r="AV136" i="11"/>
  <c r="AV137" i="11" s="1"/>
  <c r="BE137" i="11" s="1"/>
  <c r="AY205" i="11"/>
  <c r="AV202" i="11"/>
  <c r="AY295" i="11"/>
  <c r="AY254" i="11"/>
  <c r="AV251" i="11"/>
  <c r="AV254" i="11" s="1"/>
  <c r="BE254" i="11" s="1"/>
  <c r="AZ298" i="11"/>
  <c r="AZ287" i="11"/>
  <c r="BB250" i="11"/>
  <c r="AY287" i="11"/>
  <c r="AV40" i="11"/>
  <c r="AV41" i="11" s="1"/>
  <c r="BE41" i="11" s="1"/>
  <c r="AV15" i="11"/>
  <c r="AY17" i="11"/>
  <c r="AV12" i="11"/>
  <c r="AV105" i="11"/>
  <c r="BB140" i="11"/>
  <c r="BB294" i="11"/>
  <c r="BB83" i="11"/>
  <c r="BB289" i="11"/>
  <c r="BB293" i="11"/>
  <c r="BB196" i="11"/>
  <c r="BB30" i="11"/>
  <c r="BB287" i="11"/>
  <c r="BB297" i="11"/>
  <c r="BC279" i="11"/>
  <c r="BB227" i="11"/>
  <c r="AD279" i="10"/>
  <c r="AE147" i="10"/>
  <c r="AY147" i="11"/>
  <c r="BD147" i="11"/>
  <c r="AU147" i="11"/>
  <c r="AT291" i="11"/>
  <c r="AT283" i="11" s="1"/>
  <c r="AT152" i="11"/>
  <c r="AT279" i="11" s="1"/>
  <c r="AV238" i="11"/>
  <c r="BE238" i="11" s="1"/>
  <c r="AV187" i="11"/>
  <c r="BE187" i="11" s="1"/>
  <c r="H130" i="10"/>
  <c r="H146" i="10"/>
  <c r="H200" i="10"/>
  <c r="H274" i="10"/>
  <c r="H44" i="10"/>
  <c r="H69" i="10"/>
  <c r="H278" i="10"/>
  <c r="H20" i="10"/>
  <c r="H54" i="10"/>
  <c r="H254" i="10" s="1"/>
  <c r="H41" i="10" s="1"/>
  <c r="H196" i="10" s="1"/>
  <c r="H10" i="10" s="1"/>
  <c r="H26" i="10" s="1"/>
  <c r="H62" i="10"/>
  <c r="H83" i="10" s="1"/>
  <c r="H14" i="10"/>
  <c r="H47" i="10"/>
  <c r="H122" i="10"/>
  <c r="H165" i="10"/>
  <c r="H212" i="10"/>
  <c r="H219" i="10"/>
  <c r="H227" i="10"/>
  <c r="H264" i="10"/>
  <c r="H152" i="10"/>
  <c r="H234" i="10"/>
  <c r="H176" i="10"/>
  <c r="H59" i="10"/>
  <c r="H117" i="10"/>
  <c r="H137" i="10"/>
  <c r="BQ152" i="10" l="1"/>
  <c r="BQ279" i="10" s="1"/>
  <c r="BS147" i="10"/>
  <c r="BS152" i="10" s="1"/>
  <c r="AY297" i="11"/>
  <c r="AY264" i="11"/>
  <c r="AV262" i="11"/>
  <c r="AV264" i="11" s="1"/>
  <c r="BE264" i="11" s="1"/>
  <c r="AV112" i="11"/>
  <c r="BE112" i="11" s="1"/>
  <c r="AV205" i="11"/>
  <c r="BE205" i="11" s="1"/>
  <c r="AD291" i="11"/>
  <c r="AD283" i="11" s="1"/>
  <c r="AW291" i="11"/>
  <c r="AW283" i="11" s="1"/>
  <c r="AE291" i="11"/>
  <c r="AE283" i="11" s="1"/>
  <c r="AE152" i="11"/>
  <c r="AE279" i="11" s="1"/>
  <c r="AV49" i="11"/>
  <c r="AV51" i="11" s="1"/>
  <c r="BE51" i="11" s="1"/>
  <c r="AV245" i="11"/>
  <c r="AV246" i="11" s="1"/>
  <c r="BE246" i="11" s="1"/>
  <c r="AV57" i="11"/>
  <c r="AV59" i="11" s="1"/>
  <c r="BE59" i="11" s="1"/>
  <c r="AY293" i="11"/>
  <c r="AZ294" i="11"/>
  <c r="AC289" i="11"/>
  <c r="AD279" i="11"/>
  <c r="AV234" i="11"/>
  <c r="BE234" i="11" s="1"/>
  <c r="AZ297" i="11"/>
  <c r="AZ293" i="11"/>
  <c r="AV85" i="11"/>
  <c r="AV88" i="11" s="1"/>
  <c r="BE88" i="11" s="1"/>
  <c r="AV107" i="11"/>
  <c r="BE107" i="11" s="1"/>
  <c r="AV259" i="11"/>
  <c r="AV261" i="11" s="1"/>
  <c r="BE261" i="11" s="1"/>
  <c r="AV14" i="11"/>
  <c r="BE14" i="11" s="1"/>
  <c r="AC246" i="11"/>
  <c r="AC294" i="11"/>
  <c r="AV154" i="11"/>
  <c r="AX292" i="11"/>
  <c r="AX159" i="11"/>
  <c r="AV174" i="11"/>
  <c r="AV176" i="11" s="1"/>
  <c r="BE176" i="11" s="1"/>
  <c r="AX176" i="11"/>
  <c r="AX295" i="11"/>
  <c r="AX10" i="11"/>
  <c r="AX289" i="11"/>
  <c r="AC299" i="11"/>
  <c r="AC66" i="11"/>
  <c r="AV273" i="11"/>
  <c r="AV274" i="11" s="1"/>
  <c r="BE274" i="11" s="1"/>
  <c r="AZ289" i="11"/>
  <c r="AY294" i="11"/>
  <c r="AY51" i="11"/>
  <c r="AY290" i="11"/>
  <c r="AV90" i="11"/>
  <c r="AV93" i="11" s="1"/>
  <c r="BE93" i="11" s="1"/>
  <c r="AX93" i="11"/>
  <c r="AV8" i="11"/>
  <c r="AV10" i="11" s="1"/>
  <c r="BE10" i="11" s="1"/>
  <c r="AY10" i="11"/>
  <c r="AX264" i="11"/>
  <c r="AX297" i="11"/>
  <c r="AV114" i="11"/>
  <c r="AV117" i="11" s="1"/>
  <c r="BE117" i="11" s="1"/>
  <c r="AX117" i="11"/>
  <c r="AV36" i="11"/>
  <c r="AV37" i="11" s="1"/>
  <c r="BE37" i="11" s="1"/>
  <c r="AX299" i="11"/>
  <c r="AV65" i="11"/>
  <c r="AX66" i="11"/>
  <c r="AX212" i="11"/>
  <c r="AX287" i="11"/>
  <c r="AV269" i="11"/>
  <c r="AV270" i="11" s="1"/>
  <c r="BE270" i="11" s="1"/>
  <c r="AZ51" i="11"/>
  <c r="AZ290" i="11"/>
  <c r="AW279" i="11"/>
  <c r="AY289" i="11"/>
  <c r="AC264" i="11"/>
  <c r="AC297" i="11"/>
  <c r="AV28" i="11"/>
  <c r="AV30" i="11" s="1"/>
  <c r="BE30" i="11" s="1"/>
  <c r="AV129" i="11"/>
  <c r="AV130" i="11" s="1"/>
  <c r="BE130" i="11" s="1"/>
  <c r="AY130" i="11"/>
  <c r="AV16" i="11"/>
  <c r="AV17" i="11" s="1"/>
  <c r="BE17" i="11" s="1"/>
  <c r="AV285" i="11"/>
  <c r="AV200" i="11"/>
  <c r="BE200" i="11" s="1"/>
  <c r="AX44" i="11"/>
  <c r="AV43" i="11"/>
  <c r="AV44" i="11" s="1"/>
  <c r="BE44" i="11" s="1"/>
  <c r="AZ159" i="11"/>
  <c r="AZ292" i="11"/>
  <c r="AV53" i="11"/>
  <c r="AV54" i="11" s="1"/>
  <c r="BE54" i="11" s="1"/>
  <c r="AB291" i="11"/>
  <c r="AB283" i="11" s="1"/>
  <c r="AB152" i="11"/>
  <c r="AB279" i="11" s="1"/>
  <c r="AC147" i="11"/>
  <c r="AX147" i="11"/>
  <c r="AV147" i="11" s="1"/>
  <c r="AV152" i="11" s="1"/>
  <c r="BE152" i="11" s="1"/>
  <c r="AV68" i="11"/>
  <c r="AV69" i="11" s="1"/>
  <c r="BE69" i="11" s="1"/>
  <c r="AX51" i="11"/>
  <c r="AX290" i="11"/>
  <c r="AC295" i="11"/>
  <c r="AC176" i="11"/>
  <c r="AX59" i="11"/>
  <c r="AX294" i="11"/>
  <c r="AV192" i="11"/>
  <c r="AV196" i="11" s="1"/>
  <c r="BE196" i="11" s="1"/>
  <c r="AY66" i="11"/>
  <c r="AY299" i="11"/>
  <c r="AV72" i="11"/>
  <c r="AV74" i="11" s="1"/>
  <c r="BE74" i="11" s="1"/>
  <c r="AV212" i="11"/>
  <c r="BE212" i="11" s="1"/>
  <c r="AC290" i="11"/>
  <c r="AV132" i="11"/>
  <c r="AV133" i="11" s="1"/>
  <c r="BE133" i="11" s="1"/>
  <c r="AZ66" i="11"/>
  <c r="AZ299" i="11"/>
  <c r="AY159" i="11"/>
  <c r="AY292" i="11"/>
  <c r="AV81" i="11"/>
  <c r="AV83" i="11" s="1"/>
  <c r="BE83" i="11" s="1"/>
  <c r="AV216" i="11"/>
  <c r="AV219" i="11" s="1"/>
  <c r="BE219" i="11" s="1"/>
  <c r="AF279" i="10"/>
  <c r="R66" i="10"/>
  <c r="R238" i="10" s="1"/>
  <c r="R23" i="10" s="1"/>
  <c r="R187" i="10"/>
  <c r="AB66" i="10"/>
  <c r="AB238" i="10" s="1"/>
  <c r="AB23" i="10" s="1"/>
  <c r="AB187" i="10"/>
  <c r="Q66" i="10"/>
  <c r="Q238" i="10" s="1"/>
  <c r="Q23" i="10" s="1"/>
  <c r="K66" i="10"/>
  <c r="K238" i="10" s="1"/>
  <c r="K23" i="10" s="1"/>
  <c r="K187" i="10"/>
  <c r="S66" i="10"/>
  <c r="S238" i="10" s="1"/>
  <c r="S23" i="10" s="1"/>
  <c r="O187" i="10"/>
  <c r="O66" i="10"/>
  <c r="O238" i="10" s="1"/>
  <c r="O23" i="10" s="1"/>
  <c r="AS66" i="10"/>
  <c r="AS238" i="10" s="1"/>
  <c r="AS23" i="10" s="1"/>
  <c r="AS187" i="10"/>
  <c r="L66" i="10"/>
  <c r="L238" i="10" s="1"/>
  <c r="L23" i="10" s="1"/>
  <c r="L187" i="10"/>
  <c r="H30" i="10"/>
  <c r="H74" i="10" s="1"/>
  <c r="Z187" i="10"/>
  <c r="Z66" i="10"/>
  <c r="Z238" i="10" s="1"/>
  <c r="Z23" i="10" s="1"/>
  <c r="AW102" i="10"/>
  <c r="AW127" i="10"/>
  <c r="AW261" i="10" s="1"/>
  <c r="U187" i="10"/>
  <c r="U66" i="10"/>
  <c r="U238" i="10" s="1"/>
  <c r="U23" i="10" s="1"/>
  <c r="M66" i="10"/>
  <c r="M238" i="10" s="1"/>
  <c r="M23" i="10" s="1"/>
  <c r="T66" i="10"/>
  <c r="T238" i="10" s="1"/>
  <c r="T23" i="10" s="1"/>
  <c r="N187" i="10"/>
  <c r="N66" i="10"/>
  <c r="N238" i="10" s="1"/>
  <c r="N23" i="10" s="1"/>
  <c r="H140" i="10"/>
  <c r="H159" i="10" s="1"/>
  <c r="I187" i="10"/>
  <c r="I66" i="10"/>
  <c r="I238" i="10" s="1"/>
  <c r="I23" i="10" s="1"/>
  <c r="AR242" i="10"/>
  <c r="AR107" i="10" s="1"/>
  <c r="P66" i="10"/>
  <c r="P238" i="10" s="1"/>
  <c r="P23" i="10" s="1"/>
  <c r="AA66" i="10"/>
  <c r="AA238" i="10" s="1"/>
  <c r="AA23" i="10" s="1"/>
  <c r="AR51" i="10"/>
  <c r="J187" i="10"/>
  <c r="J66" i="10"/>
  <c r="J238" i="10" s="1"/>
  <c r="J23" i="10" s="1"/>
  <c r="W79" i="10"/>
  <c r="AX152" i="10"/>
  <c r="BB290" i="11"/>
  <c r="AV287" i="11"/>
  <c r="AV298" i="11"/>
  <c r="AE152" i="10"/>
  <c r="AZ152" i="11"/>
  <c r="AZ291" i="11"/>
  <c r="AU152" i="11"/>
  <c r="AU279" i="11" s="1"/>
  <c r="AU291" i="11"/>
  <c r="AU283" i="11" s="1"/>
  <c r="BD152" i="11"/>
  <c r="BD279" i="11" s="1"/>
  <c r="BB147" i="11"/>
  <c r="BD291" i="11"/>
  <c r="BD283" i="11" s="1"/>
  <c r="AY152" i="11"/>
  <c r="AY291" i="11"/>
  <c r="BS279" i="10" l="1"/>
  <c r="AV295" i="11"/>
  <c r="AY279" i="11"/>
  <c r="AV293" i="11"/>
  <c r="AZ279" i="11"/>
  <c r="AV297" i="11"/>
  <c r="AV294" i="11"/>
  <c r="AY283" i="11"/>
  <c r="AV289" i="11"/>
  <c r="AX291" i="11"/>
  <c r="AX283" i="11" s="1"/>
  <c r="AX152" i="11"/>
  <c r="AX279" i="11" s="1"/>
  <c r="AZ283" i="11"/>
  <c r="AC152" i="11"/>
  <c r="AC279" i="11" s="1"/>
  <c r="AV280" i="11" s="1"/>
  <c r="AC291" i="11"/>
  <c r="AC283" i="11" s="1"/>
  <c r="AV66" i="11"/>
  <c r="BE66" i="11" s="1"/>
  <c r="AV299" i="11"/>
  <c r="AV290" i="11"/>
  <c r="AV159" i="11"/>
  <c r="BE159" i="11" s="1"/>
  <c r="AV292" i="11"/>
  <c r="AE102" i="10"/>
  <c r="AE127" i="10" s="1"/>
  <c r="AE261" i="10" s="1"/>
  <c r="J79" i="10"/>
  <c r="P187" i="10"/>
  <c r="O79" i="10"/>
  <c r="Q187" i="10"/>
  <c r="Q79" i="10" s="1"/>
  <c r="T79" i="10"/>
  <c r="AW66" i="10"/>
  <c r="AW238" i="10" s="1"/>
  <c r="AW23" i="10" s="1"/>
  <c r="AR88" i="10"/>
  <c r="AR93" i="10" s="1"/>
  <c r="I79" i="10"/>
  <c r="T187" i="10"/>
  <c r="L79" i="10"/>
  <c r="S187" i="10"/>
  <c r="AX102" i="10"/>
  <c r="AX127" i="10"/>
  <c r="AX261" i="10" s="1"/>
  <c r="AA187" i="10"/>
  <c r="AA79" i="10" s="1"/>
  <c r="M187" i="10"/>
  <c r="Z79" i="10"/>
  <c r="S79" i="10"/>
  <c r="AB79" i="10"/>
  <c r="H205" i="10"/>
  <c r="H246" i="10" s="1"/>
  <c r="H34" i="10" s="1"/>
  <c r="H37" i="10" s="1"/>
  <c r="H257" i="10" s="1"/>
  <c r="M79" i="10"/>
  <c r="H102" i="10"/>
  <c r="H127" i="10"/>
  <c r="H261" i="10" s="1"/>
  <c r="W250" i="10"/>
  <c r="W51" i="10"/>
  <c r="P79" i="10"/>
  <c r="N79" i="10"/>
  <c r="U79" i="10"/>
  <c r="AS79" i="10"/>
  <c r="K79" i="10"/>
  <c r="R79" i="10"/>
  <c r="AV291" i="11"/>
  <c r="BB152" i="11"/>
  <c r="BB279" i="11" s="1"/>
  <c r="BB291" i="11"/>
  <c r="BB283" i="11" s="1"/>
  <c r="AV279" i="11" l="1"/>
  <c r="AV283" i="11"/>
  <c r="AR279" i="10"/>
  <c r="AA250" i="10"/>
  <c r="Q250" i="10"/>
  <c r="AE66" i="10"/>
  <c r="AE238" i="10" s="1"/>
  <c r="AE23" i="10" s="1"/>
  <c r="N250" i="10"/>
  <c r="N51" i="10"/>
  <c r="P250" i="10"/>
  <c r="W242" i="10"/>
  <c r="W107" i="10" s="1"/>
  <c r="S250" i="10"/>
  <c r="O250" i="10"/>
  <c r="M250" i="10"/>
  <c r="M51" i="10"/>
  <c r="R250" i="10"/>
  <c r="H66" i="10"/>
  <c r="H238" i="10" s="1"/>
  <c r="H23" i="10" s="1"/>
  <c r="Z250" i="10"/>
  <c r="L250" i="10"/>
  <c r="AB250" i="10"/>
  <c r="AB51" i="10"/>
  <c r="K250" i="10"/>
  <c r="K51" i="10" s="1"/>
  <c r="AS51" i="10"/>
  <c r="AS250" i="10"/>
  <c r="U250" i="10"/>
  <c r="AW187" i="10"/>
  <c r="AW79" i="10" s="1"/>
  <c r="J250" i="10"/>
  <c r="I250" i="10"/>
  <c r="AX66" i="10"/>
  <c r="AX238" i="10" s="1"/>
  <c r="AX23" i="10" s="1"/>
  <c r="T250" i="10"/>
  <c r="AW250" i="10" l="1"/>
  <c r="W88" i="10"/>
  <c r="W93" i="10" s="1"/>
  <c r="W279" i="10" s="1"/>
  <c r="AE187" i="10"/>
  <c r="AE79" i="10" s="1"/>
  <c r="M242" i="10"/>
  <c r="M107" i="10" s="1"/>
  <c r="Q242" i="10"/>
  <c r="Q107" i="10" s="1"/>
  <c r="K242" i="10"/>
  <c r="K107" i="10" s="1"/>
  <c r="O242" i="10"/>
  <c r="O107" i="10" s="1"/>
  <c r="P51" i="10"/>
  <c r="Q51" i="10"/>
  <c r="S242" i="10"/>
  <c r="S107" i="10" s="1"/>
  <c r="Z51" i="10"/>
  <c r="I242" i="10"/>
  <c r="I107" i="10" s="1"/>
  <c r="AB242" i="10"/>
  <c r="AB107" i="10" s="1"/>
  <c r="H187" i="10"/>
  <c r="H79" i="10" s="1"/>
  <c r="O51" i="10"/>
  <c r="J51" i="10"/>
  <c r="AX187" i="10"/>
  <c r="AX79" i="10" s="1"/>
  <c r="U242" i="10"/>
  <c r="U107" i="10" s="1"/>
  <c r="U51" i="10"/>
  <c r="T51" i="10"/>
  <c r="I51" i="10"/>
  <c r="AS242" i="10"/>
  <c r="AS107" i="10" s="1"/>
  <c r="L51" i="10"/>
  <c r="R51" i="10"/>
  <c r="S51" i="10"/>
  <c r="N242" i="10"/>
  <c r="N107" i="10" s="1"/>
  <c r="AA51" i="10"/>
  <c r="Z242" i="10" l="1"/>
  <c r="Z107" i="10" s="1"/>
  <c r="AA242" i="10"/>
  <c r="AA107" i="10" s="1"/>
  <c r="P242" i="10"/>
  <c r="P107" i="10" s="1"/>
  <c r="T242" i="10"/>
  <c r="T107" i="10" s="1"/>
  <c r="R242" i="10"/>
  <c r="R107" i="10" s="1"/>
  <c r="L242" i="10"/>
  <c r="L107" i="10" s="1"/>
  <c r="J242" i="10"/>
  <c r="J107" i="10" s="1"/>
  <c r="R88" i="10"/>
  <c r="R93" i="10" s="1"/>
  <c r="L88" i="10"/>
  <c r="L93" i="10" s="1"/>
  <c r="J88" i="10"/>
  <c r="J93" i="10"/>
  <c r="AX250" i="10"/>
  <c r="AX51" i="10"/>
  <c r="AE250" i="10"/>
  <c r="AA88" i="10"/>
  <c r="AA93" i="10"/>
  <c r="P88" i="10"/>
  <c r="P93" i="10"/>
  <c r="Z88" i="10"/>
  <c r="Z93" i="10"/>
  <c r="T88" i="10"/>
  <c r="T93" i="10"/>
  <c r="H250" i="10"/>
  <c r="H51" i="10"/>
  <c r="O88" i="10"/>
  <c r="O93" i="10"/>
  <c r="I88" i="10"/>
  <c r="I93" i="10"/>
  <c r="M93" i="10"/>
  <c r="M88" i="10"/>
  <c r="M279" i="10" s="1"/>
  <c r="Q88" i="10"/>
  <c r="Q93" i="10"/>
  <c r="AS88" i="10"/>
  <c r="AS93" i="10"/>
  <c r="K88" i="10"/>
  <c r="U88" i="10"/>
  <c r="U93" i="10"/>
  <c r="AB93" i="10"/>
  <c r="AB88" i="10"/>
  <c r="N88" i="10"/>
  <c r="N93" i="10"/>
  <c r="S88" i="10"/>
  <c r="S93" i="10" s="1"/>
  <c r="AW51" i="10"/>
  <c r="N279" i="10" l="1"/>
  <c r="T279" i="10"/>
  <c r="Z279" i="10"/>
  <c r="Q279" i="10"/>
  <c r="O279" i="10"/>
  <c r="P279" i="10"/>
  <c r="J279" i="10"/>
  <c r="AB279" i="10"/>
  <c r="AA279" i="10"/>
  <c r="AS279" i="10"/>
  <c r="AS280" i="10" s="1"/>
  <c r="I279" i="10"/>
  <c r="U279" i="10"/>
  <c r="L279" i="10"/>
  <c r="K93" i="10"/>
  <c r="K279" i="10" s="1"/>
  <c r="R279" i="10"/>
  <c r="S279" i="10"/>
  <c r="AW242" i="10"/>
  <c r="AW107" i="10" s="1"/>
  <c r="AW88" i="10"/>
  <c r="AW93" i="10"/>
  <c r="AE51" i="10"/>
  <c r="H242" i="10"/>
  <c r="H107" i="10" s="1"/>
  <c r="AX242" i="10"/>
  <c r="AX107" i="10" s="1"/>
  <c r="U280" i="10" l="1"/>
  <c r="AW279" i="10"/>
  <c r="AE242" i="10"/>
  <c r="AE107" i="10" s="1"/>
  <c r="AE88" i="10"/>
  <c r="AE93" i="10"/>
  <c r="AX88" i="10"/>
  <c r="AX93" i="10"/>
  <c r="H88" i="10"/>
  <c r="AV102" i="10"/>
  <c r="AV127" i="10"/>
  <c r="AV261" i="10"/>
  <c r="AV66" i="10"/>
  <c r="AV238" i="10"/>
  <c r="AV23" i="10"/>
  <c r="AV187" i="10"/>
  <c r="AV79" i="10"/>
  <c r="AV250" i="10"/>
  <c r="AV51" i="10"/>
  <c r="AV242" i="10"/>
  <c r="AV107" i="10"/>
  <c r="AV88" i="10"/>
  <c r="AV93" i="10"/>
  <c r="V102" i="10"/>
  <c r="V127" i="10"/>
  <c r="V261" i="10"/>
  <c r="V66" i="10"/>
  <c r="V238" i="10"/>
  <c r="V23" i="10"/>
  <c r="V187" i="10"/>
  <c r="V79" i="10"/>
  <c r="V250" i="10"/>
  <c r="V51" i="10"/>
  <c r="V242" i="10"/>
  <c r="V107" i="10"/>
  <c r="V88" i="10"/>
  <c r="V93" i="10"/>
  <c r="AG102" i="10"/>
  <c r="AG127" i="10"/>
  <c r="AG261" i="10"/>
  <c r="AG66" i="10"/>
  <c r="AG238" i="10"/>
  <c r="AG23" i="10"/>
  <c r="AG187" i="10"/>
  <c r="AG79" i="10"/>
  <c r="AG250" i="10"/>
  <c r="AG51" i="10"/>
  <c r="AG242" i="10"/>
  <c r="AG107" i="10"/>
  <c r="AG88" i="10"/>
  <c r="AG93" i="10"/>
  <c r="AK102" i="10"/>
  <c r="AK127" i="10"/>
  <c r="AK261" i="10"/>
  <c r="AK66" i="10"/>
  <c r="AK238" i="10"/>
  <c r="AK23" i="10"/>
  <c r="AK187" i="10"/>
  <c r="AK79" i="10"/>
  <c r="AK250" i="10"/>
  <c r="AK51" i="10"/>
  <c r="AK242" i="10"/>
  <c r="AK107" i="10"/>
  <c r="AK88" i="10"/>
  <c r="AK93" i="10"/>
  <c r="V279" i="10" l="1"/>
  <c r="W280" i="10" s="1"/>
  <c r="W281" i="10" s="1"/>
  <c r="AK279" i="10"/>
  <c r="AG279" i="10"/>
  <c r="AV279" i="10"/>
  <c r="AX279" i="10"/>
  <c r="AE279" i="10"/>
  <c r="H93" i="10"/>
  <c r="H27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U55" authorId="0" shapeId="0" xr:uid="{BCB11CF2-97B0-493C-8A7D-42B3DE6C0586}">
      <text>
        <r>
          <rPr>
            <sz val="10"/>
            <color indexed="81"/>
            <rFont val="Tahoma"/>
            <family val="2"/>
            <charset val="238"/>
          </rPr>
          <t xml:space="preserve">podzimní maturity
</t>
        </r>
      </text>
    </comment>
    <comment ref="AH55" authorId="0" shapeId="0" xr:uid="{D33A2ADE-950C-4D1F-A2DA-14C01262A1A7}">
      <text>
        <r>
          <rPr>
            <sz val="10"/>
            <color indexed="81"/>
            <rFont val="Tahoma"/>
            <family val="2"/>
            <charset val="238"/>
          </rPr>
          <t xml:space="preserve">podzimní maturity
</t>
        </r>
      </text>
    </comment>
    <comment ref="U63" authorId="0" shapeId="0" xr:uid="{600B5BE0-C93F-49EA-BF48-FA10739FB372}">
      <text>
        <r>
          <rPr>
            <sz val="10"/>
            <color indexed="81"/>
            <rFont val="Tahoma"/>
            <family val="2"/>
            <charset val="238"/>
          </rPr>
          <t xml:space="preserve">podzimní maturity
</t>
        </r>
      </text>
    </comment>
    <comment ref="AH63" authorId="0" shapeId="0" xr:uid="{9BDA0DF4-873F-49C2-826F-9D8734217475}">
      <text>
        <r>
          <rPr>
            <sz val="10"/>
            <color indexed="81"/>
            <rFont val="Tahoma"/>
            <family val="2"/>
            <charset val="238"/>
          </rPr>
          <t xml:space="preserve">podzimní maturity
</t>
        </r>
      </text>
    </comment>
    <comment ref="U113" authorId="0" shapeId="0" xr:uid="{2DBF94B8-C9FB-485E-9CE2-144912A24DDB}">
      <text>
        <r>
          <rPr>
            <sz val="10"/>
            <color indexed="81"/>
            <rFont val="Tahoma"/>
            <family val="2"/>
            <charset val="238"/>
          </rPr>
          <t xml:space="preserve">podzimní maturity
</t>
        </r>
      </text>
    </comment>
    <comment ref="AH113" authorId="0" shapeId="0" xr:uid="{093625E6-C6BD-44EA-865C-6EF35CC6FD38}">
      <text>
        <r>
          <rPr>
            <sz val="10"/>
            <color indexed="81"/>
            <rFont val="Tahoma"/>
            <family val="2"/>
            <charset val="238"/>
          </rPr>
          <t xml:space="preserve">podzimní maturity
</t>
        </r>
      </text>
    </comment>
    <comment ref="U118" authorId="0" shapeId="0" xr:uid="{1C00E0A1-2E2C-4173-87E2-7546BD1CCA7B}">
      <text>
        <r>
          <rPr>
            <sz val="10"/>
            <color indexed="81"/>
            <rFont val="Tahoma"/>
            <family val="2"/>
            <charset val="238"/>
          </rPr>
          <t>podzimní maturity</t>
        </r>
      </text>
    </comment>
    <comment ref="AH118" authorId="0" shapeId="0" xr:uid="{8D02E12F-39D9-4B08-9F96-8F0D52B542DF}">
      <text>
        <r>
          <rPr>
            <sz val="10"/>
            <color indexed="81"/>
            <rFont val="Tahoma"/>
            <family val="2"/>
            <charset val="238"/>
          </rPr>
          <t>podzimní maturity</t>
        </r>
      </text>
    </comment>
    <comment ref="R128" authorId="0" shapeId="0" xr:uid="{A33EA75E-A89D-430B-BBA4-44AA1D891AD2}">
      <text>
        <r>
          <rPr>
            <sz val="10"/>
            <color indexed="81"/>
            <rFont val="Tahoma"/>
            <family val="2"/>
            <charset val="238"/>
          </rPr>
          <t>1 úvazek učitele řízení motorových vozidel od 1.9.</t>
        </r>
      </text>
    </comment>
    <comment ref="U134" authorId="0" shapeId="0" xr:uid="{C6E88258-AC53-45C2-9120-69BF7C307BB7}">
      <text>
        <r>
          <rPr>
            <sz val="10"/>
            <color indexed="81"/>
            <rFont val="Tahoma"/>
            <family val="2"/>
            <charset val="238"/>
          </rPr>
          <t>vyúčtování jazyk přípravy 1-6/23</t>
        </r>
      </text>
    </comment>
    <comment ref="U147" authorId="0" shapeId="0" xr:uid="{9D5DC71F-6BBE-44CF-943A-A44017EE85CE}">
      <text>
        <r>
          <rPr>
            <sz val="10"/>
            <color indexed="81"/>
            <rFont val="Tahoma"/>
            <family val="2"/>
            <charset val="238"/>
          </rPr>
          <t xml:space="preserve">podzimní maturity
</t>
        </r>
      </text>
    </comment>
    <comment ref="AH147" authorId="0" shapeId="0" xr:uid="{A91AB89F-2F0A-4378-B90E-43B7E75FAAF6}">
      <text>
        <r>
          <rPr>
            <sz val="10"/>
            <color indexed="81"/>
            <rFont val="Tahoma"/>
            <family val="2"/>
            <charset val="238"/>
          </rPr>
          <t xml:space="preserve">podzimní maturity
</t>
        </r>
      </text>
    </comment>
    <comment ref="U179" authorId="0" shapeId="0" xr:uid="{032A7267-E038-41FD-8565-0DFD441A82F3}">
      <text>
        <r>
          <rPr>
            <sz val="10"/>
            <color indexed="81"/>
            <rFont val="Tahoma"/>
            <family val="2"/>
            <charset val="238"/>
          </rPr>
          <t xml:space="preserve">§42
</t>
        </r>
      </text>
    </comment>
    <comment ref="U180" authorId="0" shapeId="0" xr:uid="{059D68EE-4DB4-4C64-B996-50591164F7B4}">
      <text>
        <r>
          <rPr>
            <sz val="10"/>
            <color indexed="81"/>
            <rFont val="Tahoma"/>
            <charset val="1"/>
          </rPr>
          <t>převod do ONIV na náhrady za PN</t>
        </r>
      </text>
    </comment>
    <comment ref="U188" authorId="0" shapeId="0" xr:uid="{215E273F-190E-4B15-806B-442C62BDFAB7}">
      <text>
        <r>
          <rPr>
            <sz val="10"/>
            <color indexed="81"/>
            <rFont val="Tahoma"/>
            <family val="2"/>
            <charset val="238"/>
          </rPr>
          <t>§42</t>
        </r>
      </text>
    </comment>
    <comment ref="U221" authorId="0" shapeId="0" xr:uid="{C9113F70-96A4-4CD7-BAC9-2BB83D48E481}">
      <text>
        <r>
          <rPr>
            <sz val="10"/>
            <color indexed="81"/>
            <rFont val="Tahoma"/>
            <family val="2"/>
            <charset val="238"/>
          </rPr>
          <t xml:space="preserve">§42
</t>
        </r>
      </text>
    </comment>
    <comment ref="U222" authorId="0" shapeId="0" xr:uid="{27431C49-7BEA-4696-818D-DC6C4E93B1B1}">
      <text>
        <r>
          <rPr>
            <sz val="10"/>
            <color indexed="81"/>
            <rFont val="Tahoma"/>
            <family val="2"/>
            <charset val="238"/>
          </rPr>
          <t>převod do ONIV na náhrady za PN</t>
        </r>
      </text>
    </comment>
    <comment ref="U239" authorId="0" shapeId="0" xr:uid="{91F6BF89-B308-4760-9BB8-8F6B8F465367}">
      <text>
        <r>
          <rPr>
            <sz val="10"/>
            <color indexed="81"/>
            <rFont val="Tahoma"/>
            <charset val="1"/>
          </rPr>
          <t xml:space="preserve">2 úv AP - nová rodina
</t>
        </r>
      </text>
    </comment>
    <comment ref="U262" authorId="0" shapeId="0" xr:uid="{126DDB3B-46D5-4170-94A9-E89C04B9A2DF}">
      <text>
        <r>
          <rPr>
            <sz val="10"/>
            <color indexed="81"/>
            <rFont val="Tahoma"/>
            <family val="2"/>
            <charset val="238"/>
          </rPr>
          <t xml:space="preserve">0,5 úv spec ped od 1.9.
</t>
        </r>
      </text>
    </comment>
    <comment ref="AN262" authorId="0" shapeId="0" xr:uid="{0AB2283C-CB6B-4CA2-B22B-4167082581F5}">
      <text>
        <r>
          <rPr>
            <sz val="10"/>
            <color indexed="81"/>
            <rFont val="Tahoma"/>
            <family val="2"/>
            <charset val="238"/>
          </rPr>
          <t xml:space="preserve">0,5/3=0,17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J35" authorId="0" shapeId="0" xr:uid="{B134EB6D-8D8C-439E-8329-C6B3B4120B18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AH35" authorId="0" shapeId="0" xr:uid="{80A6673A-B89D-453D-9426-0E0C8C44BB38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BC35" authorId="0" shapeId="0" xr:uid="{A2FB27DD-2070-45FF-AEBB-32B93C88B7E2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BV35" authorId="0" shapeId="0" xr:uid="{31EA4864-08CE-4959-8AD2-AFC142219423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BV118" authorId="0" shapeId="0" xr:uid="{A624B8E8-89B4-4D17-8464-5F40B8ACF6FC}">
      <text>
        <r>
          <rPr>
            <sz val="10"/>
            <color indexed="81"/>
            <rFont val="Tahoma"/>
            <family val="2"/>
            <charset val="238"/>
          </rPr>
          <t>+19,5h</t>
        </r>
      </text>
    </comment>
    <comment ref="BW118" authorId="0" shapeId="0" xr:uid="{C7DC6958-598D-4175-AA90-0F65CEA47FEA}">
      <text>
        <r>
          <rPr>
            <b/>
            <sz val="10"/>
            <color indexed="81"/>
            <rFont val="Tahoma"/>
            <family val="2"/>
            <charset val="238"/>
          </rPr>
          <t>-162.560</t>
        </r>
      </text>
    </comment>
    <comment ref="Q125" authorId="0" shapeId="0" xr:uid="{81B75977-CF86-4E3A-B271-D183CD4B7D42}">
      <text>
        <r>
          <rPr>
            <sz val="10"/>
            <color indexed="81"/>
            <rFont val="Tahoma"/>
            <family val="2"/>
            <charset val="238"/>
          </rPr>
          <t>16.3. přesunuto z DPČ = bez odečtu limitu, narovnáno v další úpravě</t>
        </r>
      </text>
    </comment>
    <comment ref="AD125" authorId="0" shapeId="0" xr:uid="{444421D8-1AFE-46B7-9AE6-2FF0F24D7C31}">
      <text>
        <r>
          <rPr>
            <sz val="10"/>
            <color indexed="81"/>
            <rFont val="Tahoma"/>
            <charset val="1"/>
          </rPr>
          <t xml:space="preserve">původně v rozpisu odečteno -0,17 
správně v následující úpravě bez odečtu (zástup za nemoc)
</t>
        </r>
      </text>
    </comment>
    <comment ref="AO125" authorId="0" shapeId="0" xr:uid="{4E994AB5-9E6A-4459-889C-3D4604FD4300}">
      <text>
        <r>
          <rPr>
            <sz val="10"/>
            <color indexed="81"/>
            <rFont val="Tahoma"/>
            <family val="2"/>
            <charset val="238"/>
          </rPr>
          <t>16.3. přesunuto z DPČ = bez odečtu limitu, narovnáno v další úpravě</t>
        </r>
      </text>
    </comment>
    <comment ref="BJ125" authorId="0" shapeId="0" xr:uid="{0E6C8F6E-13D9-4DE3-9ED8-D9F24B3483E3}">
      <text>
        <r>
          <rPr>
            <sz val="10"/>
            <color indexed="81"/>
            <rFont val="Tahoma"/>
            <family val="2"/>
            <charset val="238"/>
          </rPr>
          <t>16.3. přesunuto z DPČ = bez odečtu limitu, narovnáno v další úpravě</t>
        </r>
      </text>
    </comment>
    <comment ref="BW141" authorId="0" shapeId="0" xr:uid="{B37B62DD-57C0-44AF-808B-E2AF80A1775A}">
      <text>
        <r>
          <rPr>
            <b/>
            <sz val="10"/>
            <color indexed="81"/>
            <rFont val="Tahoma"/>
            <family val="2"/>
            <charset val="238"/>
          </rPr>
          <t>-183.040</t>
        </r>
      </text>
    </comment>
    <comment ref="BW168" authorId="0" shapeId="0" xr:uid="{2987658A-0881-4FD5-9590-D5D183E7C27D}">
      <text>
        <r>
          <rPr>
            <sz val="10"/>
            <color indexed="81"/>
            <rFont val="Tahoma"/>
            <family val="2"/>
            <charset val="238"/>
          </rPr>
          <t xml:space="preserve">sníženo o 176 450,-
paní učí na prac smlouvu,
proto přesunout do platů
</t>
        </r>
      </text>
    </comment>
  </commentList>
</comments>
</file>

<file path=xl/sharedStrings.xml><?xml version="1.0" encoding="utf-8"?>
<sst xmlns="http://schemas.openxmlformats.org/spreadsheetml/2006/main" count="2449" uniqueCount="275">
  <si>
    <t>RED_IZO</t>
  </si>
  <si>
    <t>NIV_CELKEM</t>
  </si>
  <si>
    <t>ODVODY_CELKEM</t>
  </si>
  <si>
    <t>FKSP_CELKEM</t>
  </si>
  <si>
    <t>ONIV_CELKEM</t>
  </si>
  <si>
    <t>ZAM_CELKEM</t>
  </si>
  <si>
    <t>Limit počtu zaměstnanců</t>
  </si>
  <si>
    <t>Limit počtu NPZ</t>
  </si>
  <si>
    <t>Limit počtu PP</t>
  </si>
  <si>
    <t>IČO</t>
  </si>
  <si>
    <t>ICO</t>
  </si>
  <si>
    <t>§</t>
  </si>
  <si>
    <t>druh činnosti</t>
  </si>
  <si>
    <t>poskytovatel</t>
  </si>
  <si>
    <t>c_KU</t>
  </si>
  <si>
    <t>Zkr_nazev</t>
  </si>
  <si>
    <t>druh_cinnosti</t>
  </si>
  <si>
    <t>Gymnázium Česká Lípa</t>
  </si>
  <si>
    <t>SŠ</t>
  </si>
  <si>
    <t>MŠMT</t>
  </si>
  <si>
    <t>ŠJ</t>
  </si>
  <si>
    <t>Gymnázium Mimoň</t>
  </si>
  <si>
    <t>Gymnázium Jablonec nad Nisou</t>
  </si>
  <si>
    <t>Gymnázium F. X. Šaldy Liberec</t>
  </si>
  <si>
    <t>Gymnázium Frýdlant</t>
  </si>
  <si>
    <t>Gymnázium Ivana Olbrachta Semily</t>
  </si>
  <si>
    <t>Gymnázium Turnov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</si>
  <si>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</si>
  <si>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</si>
  <si>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</si>
  <si>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</si>
  <si>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</si>
  <si>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</si>
  <si>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</si>
  <si>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</si>
  <si>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Střední průmyslová škola textilní Liberec</t>
  </si>
  <si>
    <t>Vyšší odborná škola sklářská a Střední škola Nový Bor</t>
  </si>
  <si>
    <t>Střední uměleckoprůmyslová škola sklářská Kamenický Šenov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</si>
  <si>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</si>
  <si>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</si>
  <si>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</si>
  <si>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</si>
  <si>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</si>
  <si>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</si>
  <si>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Střední škola strojní, stavební a dopravní Liberec</t>
  </si>
  <si>
    <t>Integrovaná střední škola Vysoké nad Jizerou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</si>
  <si>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</si>
  <si>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</si>
  <si>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</si>
  <si>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</si>
  <si>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</si>
  <si>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</si>
  <si>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</si>
  <si>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</si>
  <si>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</si>
  <si>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</si>
  <si>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</si>
  <si>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</si>
  <si>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</si>
  <si>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</si>
  <si>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</si>
  <si>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</si>
  <si>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</si>
  <si>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</si>
  <si>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</si>
  <si>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DD</t>
  </si>
  <si>
    <t>PPP</t>
  </si>
  <si>
    <t>Gymnázium Tanvald</t>
  </si>
  <si>
    <t>Gymnázium, Střední odborná škola a Střední zdravotnická škola Jilemnice</t>
  </si>
  <si>
    <t>Střední škola Semily</t>
  </si>
  <si>
    <t>Střední zdravotnická škola a Střední odborná škola  Česká Lípa</t>
  </si>
  <si>
    <t xml:space="preserve">SŠ </t>
  </si>
  <si>
    <t>MŠ_SPEC</t>
  </si>
  <si>
    <t>MŠ_SPEC_AP</t>
  </si>
  <si>
    <t>ZŠ_spec</t>
  </si>
  <si>
    <t>ZŠ_spec_AP</t>
  </si>
  <si>
    <t>ŠD_AP</t>
  </si>
  <si>
    <t>SŠ_spec_AP</t>
  </si>
  <si>
    <t>SŠ_spec</t>
  </si>
  <si>
    <t>součást</t>
  </si>
  <si>
    <t>z toho v Kč</t>
  </si>
  <si>
    <t>z toho:</t>
  </si>
  <si>
    <t>číselník</t>
  </si>
  <si>
    <t>identifikátor ředitelství</t>
  </si>
  <si>
    <t>organizace</t>
  </si>
  <si>
    <t>Platy</t>
  </si>
  <si>
    <t>OON</t>
  </si>
  <si>
    <t>Pojistné</t>
  </si>
  <si>
    <t>FKSP</t>
  </si>
  <si>
    <t>ONIV</t>
  </si>
  <si>
    <t>zdroj_rozpisu</t>
  </si>
  <si>
    <t>Platy_CELKEM</t>
  </si>
  <si>
    <t>OON_CELKEM</t>
  </si>
  <si>
    <t>ZAM_PP</t>
  </si>
  <si>
    <t>ZAM_NPZ</t>
  </si>
  <si>
    <t>ŠD_NEPED</t>
  </si>
  <si>
    <t>KÚLK</t>
  </si>
  <si>
    <t>Celkový součet</t>
  </si>
  <si>
    <t>Dětský domov, Česká Lípa</t>
  </si>
  <si>
    <t>Dětský domov, Jablonné v Podještědí</t>
  </si>
  <si>
    <t>Dětský domov, ZŠ a MŠ, Krompach</t>
  </si>
  <si>
    <t>Dětský domov, Dubá - Deštná</t>
  </si>
  <si>
    <t>Dětský domov, Jablonec nad Nisou</t>
  </si>
  <si>
    <t>Dětský domov, Frýdlant</t>
  </si>
  <si>
    <t>Dětský domov, Semily</t>
  </si>
  <si>
    <t>Pedagogická-psychologická poradna, Česká Lípa</t>
  </si>
  <si>
    <t>Pedagogicko-psychologická poradna, Jablonec nad Nisou</t>
  </si>
  <si>
    <t>Pedagogicko-psychologická poradna,  Liberec</t>
  </si>
  <si>
    <t>Pedagogicko-psychologická poradna a speciálně pedagogické centrum, Semily</t>
  </si>
  <si>
    <t>SPC logopedické a surdopedické, Liberec</t>
  </si>
  <si>
    <t>PO</t>
  </si>
  <si>
    <t>Gymnázium Antona Randy Jablonec nad Nisou</t>
  </si>
  <si>
    <t>PLATY</t>
  </si>
  <si>
    <t>Mzdové prostředky celkem</t>
  </si>
  <si>
    <t>Odvody</t>
  </si>
  <si>
    <t xml:space="preserve">FKSP          </t>
  </si>
  <si>
    <t>LIMIT ZAMĚSTNANCŮ</t>
  </si>
  <si>
    <t>převody platy_OON</t>
  </si>
  <si>
    <t>Autoškola a svářečský kurz</t>
  </si>
  <si>
    <t>Podpůrná opatření</t>
  </si>
  <si>
    <t>Individuální úpravy/změna výkonů v DM, ŠJ a VOŠ</t>
  </si>
  <si>
    <t>celkem úprava limitu zaměstnanců</t>
  </si>
  <si>
    <t>Dohodovací řízení</t>
  </si>
  <si>
    <t>Individuální úpravy</t>
  </si>
  <si>
    <t>Změna výkonů DM, ŠJ a VOŠ</t>
  </si>
  <si>
    <t>Platy celkem</t>
  </si>
  <si>
    <t xml:space="preserve">Dohody PPČ             z P1-c1  </t>
  </si>
  <si>
    <t xml:space="preserve">Dohody převod </t>
  </si>
  <si>
    <t xml:space="preserve">Odstupné </t>
  </si>
  <si>
    <t>OON Celkem</t>
  </si>
  <si>
    <t>Individ. úpravy</t>
  </si>
  <si>
    <t>ONIV Celkem</t>
  </si>
  <si>
    <t xml:space="preserve">Limit počtu PP </t>
  </si>
  <si>
    <t xml:space="preserve">Limit počtu NPZ  </t>
  </si>
  <si>
    <t>Platy_upr</t>
  </si>
  <si>
    <t>Platy_CELKEM_upr</t>
  </si>
  <si>
    <t>OON_upr</t>
  </si>
  <si>
    <t>OON_CELKEM_upr</t>
  </si>
  <si>
    <t>MP_upr</t>
  </si>
  <si>
    <t>ODVODY_upr</t>
  </si>
  <si>
    <t>FKSP_upr</t>
  </si>
  <si>
    <t>ONIV_upr</t>
  </si>
  <si>
    <t>ONIV_CELKEM_upr</t>
  </si>
  <si>
    <t>ZAM_PP_upr</t>
  </si>
  <si>
    <t>ZAM_NPZ_upr</t>
  </si>
  <si>
    <t>ZAM_CELKEM_upr</t>
  </si>
  <si>
    <t>Individuální úprava dle PH školy k 1.9. 2023</t>
  </si>
  <si>
    <t>Gymnázium Česká Lípa Celkem</t>
  </si>
  <si>
    <t>Gymnázium Mimoň Celkem</t>
  </si>
  <si>
    <t>Gymnázium Jablonec nad Nisou Celkem</t>
  </si>
  <si>
    <t>Gymnázium Tanvald Celkem</t>
  </si>
  <si>
    <t>Gymnázium F. X. Šaldy Liberec Celkem</t>
  </si>
  <si>
    <t>Gymnázium Frýdlant Celkem</t>
  </si>
  <si>
    <t>Gymnázium Ivana Olbrachta Semily Celkem</t>
  </si>
  <si>
    <t>Gymnázium Turnov Celkem</t>
  </si>
  <si>
    <t>Gymnázium Antona Randy Jablonec nad Nisou Celkem</t>
  </si>
  <si>
    <t>Gymnázium, Střední odborná škola a Střední zdravotnická škola Jilemnice Celkem</t>
  </si>
  <si>
    <t>Gymnázium a Střední odborná škola pedagogická Liberec Celkem</t>
  </si>
  <si>
    <t>Obchodní akademie Česká Lípa Celkem</t>
  </si>
  <si>
    <t>Vyšší odborná škola mezinárodního obchodu a Obchodní akademie Jablonec nad Nisou Celkem</t>
  </si>
  <si>
    <t>Obchodní akademie a Jazyková škola s právem státní jazykové zkoušky Liberec Celkem</t>
  </si>
  <si>
    <t>Střední průmyslová škola Česká Lípa Celkem</t>
  </si>
  <si>
    <t>Střední průmyslová škola stavební Liberec Celkem</t>
  </si>
  <si>
    <t>Střední průmyslová škola textilní Liberec Celkem</t>
  </si>
  <si>
    <t>Vyšší odborná škola sklářská a Střední škola Nový Bor Celkem</t>
  </si>
  <si>
    <t>Střední uměleckoprůmyslová škola sklářská Kamenický Šenov Celkem</t>
  </si>
  <si>
    <t>Střední uměleckoprůmyslová škola a Vyšší odborná škola Jablonec nad Nisou Celkem</t>
  </si>
  <si>
    <t>Střední uměleckoprůmyslová škola sklářská Železný Brod Celkem</t>
  </si>
  <si>
    <t>Střední uměleckoprůmyslová škola a Vyšší odborná škola Turnov Celkem</t>
  </si>
  <si>
    <t>Střední zdravotnická škola a Vyšší odborná škola zdravotnická Liberec Celkem</t>
  </si>
  <si>
    <t>Střední zdravotnická škola Turnov Celkem</t>
  </si>
  <si>
    <t>Střední škola a Mateřská škola Liberec Celkem</t>
  </si>
  <si>
    <t>Střední škola strojní, stavební a dopravní Liberec Celkem</t>
  </si>
  <si>
    <t>Střední škola Semily Celkem</t>
  </si>
  <si>
    <t>Integrovaná střední škola Vysoké nad Jizerou Celkem</t>
  </si>
  <si>
    <t>Střední zdravotnická škola a Střední odborná škola  Česká Lípa Celkem</t>
  </si>
  <si>
    <t>Střední průmyslová škola technická Jablonec nad Nisou Celkem</t>
  </si>
  <si>
    <t>Střední škola řemesel a služeb Jablonec nad Nisou Celkem</t>
  </si>
  <si>
    <t>Střední škola gastronomie a služeb Liberec Celkem</t>
  </si>
  <si>
    <t>Střední škola Lomnice nad Popelkou Celkem</t>
  </si>
  <si>
    <t>Střední škola hospodářská a lesnická Frýdlant Celkem</t>
  </si>
  <si>
    <t>Střední odborná škola Liberec Celkem</t>
  </si>
  <si>
    <t>Obchodní akademie, Hotelová škola a Střední odborná škola Turnov Celkem</t>
  </si>
  <si>
    <t>Základní škola a mateřská škola logopedická Celkem</t>
  </si>
  <si>
    <t>Základní škola a Mateřská škola pro tělesně postižené Celkem</t>
  </si>
  <si>
    <t>Základní škola Jablonec nad Nisou Celkem</t>
  </si>
  <si>
    <t>Základní škola a Mateřská škola při dětské léčebně Celkem</t>
  </si>
  <si>
    <t>Základní škola a Mateřská škola při nemocnici Celkem</t>
  </si>
  <si>
    <t>Základní škola a Mateřská škola Jablonec nad Nisou Celkem</t>
  </si>
  <si>
    <t>Základní škola Tanvald Celkem</t>
  </si>
  <si>
    <t>Základní škola a Mateřská škola Jilemnice Celkem</t>
  </si>
  <si>
    <t>Základní škola speciální Semily Celkem</t>
  </si>
  <si>
    <t>Dětský domov, Česká Lípa Celkem</t>
  </si>
  <si>
    <t>Dětský domov, Jablonné v Podještědí Celkem</t>
  </si>
  <si>
    <t>Dětský domov, ZŠ a MŠ, Krompach Celkem</t>
  </si>
  <si>
    <t>Dětský domov, Dubá - Deštná Celkem</t>
  </si>
  <si>
    <t>Dětský domov, Jablonec nad Nisou Celkem</t>
  </si>
  <si>
    <t>Dětský domov, Frýdlant Celkem</t>
  </si>
  <si>
    <t>Dětský domov, Semily Celkem</t>
  </si>
  <si>
    <t>Pedagogická-psychologická poradna, Česká Lípa Celkem</t>
  </si>
  <si>
    <t>Pedagogicko-psychologická poradna, Jablonec nad Nisou Celkem</t>
  </si>
  <si>
    <t>Pedagogicko-psychologická poradna,  Liberec Celkem</t>
  </si>
  <si>
    <t>Pedagogicko-psychologická poradna a speciálně pedagogické centrum, Semily Celkem</t>
  </si>
  <si>
    <t>SPC logopedické a surdopedické, Liberec Celkem</t>
  </si>
  <si>
    <t>OON celkem</t>
  </si>
  <si>
    <t>OON ped</t>
  </si>
  <si>
    <r>
      <t>DPČ, DPP (NE kroužky !!) -</t>
    </r>
    <r>
      <rPr>
        <sz val="8"/>
        <rFont val="Arial CE"/>
        <charset val="238"/>
      </rPr>
      <t xml:space="preserve"> z rozpočtu přímých NIV nelze hradit aktivity nesouvisející s výukou dle RVP</t>
    </r>
  </si>
  <si>
    <t>DPČ, DPP - na podpůrná opatření v Kč</t>
  </si>
  <si>
    <t>Odstupné v Kč</t>
  </si>
  <si>
    <t>OON neped</t>
  </si>
  <si>
    <t>DPČ, DPP - hodiny přidělené dle rozvrhu do PHmax</t>
  </si>
  <si>
    <t>DPČ, DPP - zástupy</t>
  </si>
  <si>
    <t>zástupy za nemoc (v Kč)</t>
  </si>
  <si>
    <t>DPČ, DPP v Kč</t>
  </si>
  <si>
    <t>PEDAGOG</t>
  </si>
  <si>
    <t>NEPEDAGOG</t>
  </si>
  <si>
    <t>ø krajský měs. plat</t>
  </si>
  <si>
    <t xml:space="preserve">v Kč   </t>
  </si>
  <si>
    <t>jiné (v Kč)</t>
  </si>
  <si>
    <t>CELKEM</t>
  </si>
  <si>
    <t>OON_rozpis</t>
  </si>
  <si>
    <t>v hod/týden dle údajů vykázaných v P1c-01 k 30.9.2022</t>
  </si>
  <si>
    <t>úprava</t>
  </si>
  <si>
    <t>OON_ostatní osobní náklady (dohody)</t>
  </si>
  <si>
    <t>ROZPIS březen</t>
  </si>
  <si>
    <t>X</t>
  </si>
  <si>
    <t>MŠ</t>
  </si>
  <si>
    <t>Individuální úprava dle PH školy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</si>
  <si>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</si>
  <si>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</si>
  <si>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t>úprava 100%</t>
  </si>
  <si>
    <t>ÚPRAVA LIMITU 100%</t>
  </si>
  <si>
    <t>ÚPRAVA LIMITU 65%</t>
  </si>
  <si>
    <r>
      <t xml:space="preserve">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</si>
  <si>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</si>
  <si>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t>úprava 65%</t>
  </si>
  <si>
    <t>Vážená paní ředitelko, vážený pane řediteli,</t>
  </si>
  <si>
    <t>dále Vám předkládáme úpravu rozpisu rozpočtu přímých NIV, která obsahuje:</t>
  </si>
  <si>
    <t>1)</t>
  </si>
  <si>
    <t>Zpracoval: OŠMTS KÚ LK, oddělení financování přímých nákladů</t>
  </si>
  <si>
    <t xml:space="preserve">Převody do OON </t>
  </si>
  <si>
    <t>ÚPRAVA KVĚTEN</t>
  </si>
  <si>
    <r>
      <t xml:space="preserve">PEDAGOG </t>
    </r>
    <r>
      <rPr>
        <b/>
        <sz val="10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</si>
  <si>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rFont val="Calibri"/>
        <family val="2"/>
        <charset val="238"/>
        <scheme val="minor"/>
      </rPr>
      <t>100%</t>
    </r>
  </si>
  <si>
    <t>úprava limitu do 100%</t>
  </si>
  <si>
    <t>ÚPRAVA LIMITU do 100%</t>
  </si>
  <si>
    <t xml:space="preserve">2) </t>
  </si>
  <si>
    <t>převody mezi platy a ONIV na náhrady za pracovní neschopnost</t>
  </si>
  <si>
    <t>3)</t>
  </si>
  <si>
    <t>vyúčtování jazkykové přípravy cizinců 1-6/23</t>
  </si>
  <si>
    <t>4)</t>
  </si>
  <si>
    <t>ÚPRAVA ROZPOČTU PŘÍMÝCH NIV NA ROK 2023 - krajské školy</t>
  </si>
  <si>
    <t>ÚPRAVA červenec</t>
  </si>
  <si>
    <t>ÚPRAVA LIMITU</t>
  </si>
  <si>
    <t>úprava limitu</t>
  </si>
  <si>
    <t>Střední průmyslová škola a Vyšší odborná škola Liberec</t>
  </si>
  <si>
    <t>Úprava rozpočtu přímých NIV k 26. července 2023</t>
  </si>
  <si>
    <t>ÚPRAVA září</t>
  </si>
  <si>
    <t>ÚPRAVA OON</t>
  </si>
  <si>
    <t>ÚPRAVA OON do 100%</t>
  </si>
  <si>
    <t>ÚPRAVA OON 100%</t>
  </si>
  <si>
    <t>ÚPRAVA OON 65%</t>
  </si>
  <si>
    <t>Úprava rozpočtu přímých NIV k 18. září 2023</t>
  </si>
  <si>
    <t>Komentář ÚPRAVĚ rozpočtu přímých NIV k 18. 9. 2023</t>
  </si>
  <si>
    <t>podpůrná opatření vykázaná do výkazu R 44-99 v červenci a srpnu 2023</t>
  </si>
  <si>
    <t>převody mezi platy a OON</t>
  </si>
  <si>
    <t>5)</t>
  </si>
  <si>
    <t>podzimní maturity</t>
  </si>
  <si>
    <t>6)</t>
  </si>
  <si>
    <t>§ 42</t>
  </si>
  <si>
    <t>7)</t>
  </si>
  <si>
    <t>individuální úpravy</t>
  </si>
  <si>
    <t>V Liberci dne 18. 9. 2023</t>
  </si>
  <si>
    <t xml:space="preserve">předkládáme Vám roční výši finančních prostředků pro školy a školní družiny a limity počtu zaměstnanců </t>
  </si>
  <si>
    <t>stanovených MŠMT na rok 2023 a rozpis dalších finančních prostředků a limity počtu zaměstnanců stanovených krajským úřadem.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</si>
</sst>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0000000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10"/>
      <name val="Calibri"/>
      <family val="2"/>
      <charset val="238"/>
      <scheme val="minor"/>
    </font>
    <font>
      <b/>
      <sz val="8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color rgb="FFFF000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8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0"/>
      <color indexed="81"/>
      <name val="Tahoma"/>
      <charset val="1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0E5EA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2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4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" fillId="0" borderId="0" xfId="1" applyAlignment="1">
      <alignment horizontal="center"/>
    </xf>
    <xf numFmtId="0" fontId="4" fillId="0" borderId="1" xfId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0" fillId="0" borderId="4" xfId="0" applyBorder="1"/>
    <xf numFmtId="165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left"/>
    </xf>
    <xf numFmtId="3" fontId="0" fillId="0" borderId="4" xfId="0" applyNumberForma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left"/>
    </xf>
    <xf numFmtId="3" fontId="5" fillId="2" borderId="1" xfId="0" applyNumberFormat="1" applyFont="1" applyFill="1" applyBorder="1"/>
    <xf numFmtId="0" fontId="10" fillId="2" borderId="1" xfId="1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7" fillId="0" borderId="0" xfId="0" applyFont="1" applyAlignment="1">
      <alignment horizontal="left"/>
    </xf>
    <xf numFmtId="3" fontId="0" fillId="0" borderId="0" xfId="0" applyNumberFormat="1"/>
    <xf numFmtId="3" fontId="16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5" fillId="2" borderId="1" xfId="0" applyNumberFormat="1" applyFont="1" applyFill="1" applyBorder="1"/>
    <xf numFmtId="3" fontId="4" fillId="0" borderId="0" xfId="1" applyNumberFormat="1"/>
    <xf numFmtId="3" fontId="4" fillId="0" borderId="1" xfId="1" applyNumberFormat="1" applyBorder="1"/>
    <xf numFmtId="3" fontId="10" fillId="2" borderId="1" xfId="1" applyNumberFormat="1" applyFont="1" applyFill="1" applyBorder="1"/>
    <xf numFmtId="164" fontId="4" fillId="0" borderId="0" xfId="1" applyNumberFormat="1" applyAlignment="1">
      <alignment horizontal="right"/>
    </xf>
    <xf numFmtId="164" fontId="4" fillId="0" borderId="0" xfId="1" applyNumberFormat="1"/>
    <xf numFmtId="164" fontId="3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164" fontId="0" fillId="0" borderId="0" xfId="0" applyNumberFormat="1"/>
    <xf numFmtId="4" fontId="10" fillId="2" borderId="1" xfId="1" applyNumberFormat="1" applyFont="1" applyFill="1" applyBorder="1"/>
    <xf numFmtId="4" fontId="0" fillId="0" borderId="0" xfId="0" applyNumberFormat="1"/>
    <xf numFmtId="4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10" fillId="2" borderId="1" xfId="1" applyNumberFormat="1" applyFont="1" applyFill="1" applyBorder="1" applyAlignment="1">
      <alignment horizontal="right"/>
    </xf>
    <xf numFmtId="3" fontId="4" fillId="0" borderId="4" xfId="1" applyNumberFormat="1" applyBorder="1"/>
    <xf numFmtId="4" fontId="4" fillId="0" borderId="0" xfId="1" applyNumberFormat="1"/>
    <xf numFmtId="4" fontId="6" fillId="9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/>
    <xf numFmtId="0" fontId="13" fillId="0" borderId="1" xfId="0" applyFont="1" applyBorder="1" applyAlignment="1">
      <alignment horizontal="center"/>
    </xf>
    <xf numFmtId="4" fontId="20" fillId="0" borderId="1" xfId="0" applyNumberFormat="1" applyFont="1" applyBorder="1"/>
    <xf numFmtId="3" fontId="24" fillId="0" borderId="5" xfId="0" applyNumberFormat="1" applyFont="1" applyBorder="1" applyAlignment="1">
      <alignment horizontal="center"/>
    </xf>
    <xf numFmtId="3" fontId="25" fillId="0" borderId="1" xfId="0" applyNumberFormat="1" applyFont="1" applyBorder="1"/>
    <xf numFmtId="3" fontId="26" fillId="2" borderId="1" xfId="0" applyNumberFormat="1" applyFont="1" applyFill="1" applyBorder="1"/>
    <xf numFmtId="4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  <xf numFmtId="4" fontId="24" fillId="0" borderId="5" xfId="0" applyNumberFormat="1" applyFont="1" applyBorder="1" applyAlignment="1">
      <alignment horizontal="center"/>
    </xf>
    <xf numFmtId="4" fontId="25" fillId="0" borderId="1" xfId="0" applyNumberFormat="1" applyFont="1" applyBorder="1"/>
    <xf numFmtId="4" fontId="26" fillId="2" borderId="1" xfId="0" applyNumberFormat="1" applyFont="1" applyFill="1" applyBorder="1"/>
    <xf numFmtId="0" fontId="12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3" fontId="11" fillId="0" borderId="1" xfId="0" applyNumberFormat="1" applyFont="1" applyBorder="1"/>
    <xf numFmtId="0" fontId="32" fillId="0" borderId="1" xfId="0" applyFont="1" applyBorder="1"/>
    <xf numFmtId="3" fontId="32" fillId="0" borderId="1" xfId="0" applyNumberFormat="1" applyFont="1" applyBorder="1"/>
    <xf numFmtId="4" fontId="33" fillId="0" borderId="0" xfId="0" applyNumberFormat="1" applyFont="1"/>
    <xf numFmtId="3" fontId="34" fillId="0" borderId="5" xfId="0" applyNumberFormat="1" applyFont="1" applyBorder="1" applyAlignment="1">
      <alignment horizontal="center"/>
    </xf>
    <xf numFmtId="3" fontId="33" fillId="0" borderId="1" xfId="0" applyNumberFormat="1" applyFont="1" applyBorder="1"/>
    <xf numFmtId="3" fontId="33" fillId="0" borderId="0" xfId="0" applyNumberFormat="1" applyFont="1"/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34" fillId="0" borderId="5" xfId="0" applyNumberFormat="1" applyFont="1" applyBorder="1" applyAlignment="1">
      <alignment horizontal="center"/>
    </xf>
    <xf numFmtId="4" fontId="33" fillId="0" borderId="1" xfId="0" applyNumberFormat="1" applyFont="1" applyBorder="1"/>
    <xf numFmtId="0" fontId="35" fillId="0" borderId="0" xfId="0" applyFont="1"/>
    <xf numFmtId="3" fontId="35" fillId="0" borderId="0" xfId="0" applyNumberFormat="1" applyFont="1"/>
    <xf numFmtId="3" fontId="5" fillId="0" borderId="1" xfId="0" applyNumberFormat="1" applyFont="1" applyBorder="1"/>
    <xf numFmtId="0" fontId="33" fillId="0" borderId="1" xfId="0" applyFont="1" applyBorder="1"/>
    <xf numFmtId="3" fontId="11" fillId="2" borderId="1" xfId="0" applyNumberFormat="1" applyFont="1" applyFill="1" applyBorder="1"/>
    <xf numFmtId="4" fontId="33" fillId="0" borderId="1" xfId="0" applyNumberFormat="1" applyFont="1" applyBorder="1" applyAlignment="1">
      <alignment horizontal="right"/>
    </xf>
    <xf numFmtId="0" fontId="32" fillId="10" borderId="1" xfId="0" applyFont="1" applyFill="1" applyBorder="1"/>
    <xf numFmtId="3" fontId="32" fillId="10" borderId="1" xfId="0" applyNumberFormat="1" applyFont="1" applyFill="1" applyBorder="1"/>
    <xf numFmtId="3" fontId="32" fillId="13" borderId="1" xfId="0" applyNumberFormat="1" applyFont="1" applyFill="1" applyBorder="1"/>
    <xf numFmtId="4" fontId="8" fillId="5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9" fontId="11" fillId="4" borderId="6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 textRotation="90" wrapText="1"/>
    </xf>
    <xf numFmtId="3" fontId="14" fillId="8" borderId="1" xfId="0" applyNumberFormat="1" applyFont="1" applyFill="1" applyBorder="1" applyAlignment="1">
      <alignment horizontal="center" vertical="center" wrapText="1"/>
    </xf>
    <xf numFmtId="9" fontId="11" fillId="11" borderId="6" xfId="0" applyNumberFormat="1" applyFont="1" applyFill="1" applyBorder="1" applyAlignment="1">
      <alignment horizontal="center"/>
    </xf>
    <xf numFmtId="3" fontId="13" fillId="7" borderId="1" xfId="2" applyNumberFormat="1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textRotation="90" wrapText="1"/>
    </xf>
    <xf numFmtId="3" fontId="8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textRotation="90"/>
    </xf>
    <xf numFmtId="3" fontId="8" fillId="0" borderId="1" xfId="0" applyNumberFormat="1" applyFont="1" applyBorder="1" applyAlignment="1">
      <alignment horizontal="center" wrapText="1"/>
    </xf>
    <xf numFmtId="3" fontId="7" fillId="7" borderId="2" xfId="0" applyNumberFormat="1" applyFont="1" applyFill="1" applyBorder="1" applyAlignment="1">
      <alignment horizontal="center" vertical="center"/>
    </xf>
    <xf numFmtId="3" fontId="7" fillId="7" borderId="3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3" fontId="22" fillId="7" borderId="2" xfId="0" applyNumberFormat="1" applyFont="1" applyFill="1" applyBorder="1" applyAlignment="1">
      <alignment horizontal="center" vertical="center"/>
    </xf>
    <xf numFmtId="3" fontId="22" fillId="7" borderId="3" xfId="0" applyNumberFormat="1" applyFont="1" applyFill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 textRotation="90" wrapText="1"/>
    </xf>
    <xf numFmtId="3" fontId="21" fillId="7" borderId="2" xfId="0" applyNumberFormat="1" applyFont="1" applyFill="1" applyBorder="1" applyAlignment="1">
      <alignment horizontal="center" vertical="center"/>
    </xf>
    <xf numFmtId="3" fontId="21" fillId="7" borderId="3" xfId="0" applyNumberFormat="1" applyFont="1" applyFill="1" applyBorder="1" applyAlignment="1">
      <alignment horizontal="center" vertical="center"/>
    </xf>
    <xf numFmtId="3" fontId="21" fillId="6" borderId="1" xfId="0" applyNumberFormat="1" applyFont="1" applyFill="1" applyBorder="1" applyAlignment="1">
      <alignment horizontal="center" vertical="center"/>
    </xf>
    <xf numFmtId="4" fontId="21" fillId="6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" fontId="23" fillId="0" borderId="2" xfId="0" applyNumberFormat="1" applyFont="1" applyBorder="1" applyAlignment="1">
      <alignment horizontal="center" vertical="center"/>
    </xf>
    <xf numFmtId="4" fontId="23" fillId="0" borderId="7" xfId="0" applyNumberFormat="1" applyFont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9" fontId="11" fillId="10" borderId="6" xfId="0" applyNumberFormat="1" applyFont="1" applyFill="1" applyBorder="1" applyAlignment="1">
      <alignment horizont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9" fontId="11" fillId="12" borderId="6" xfId="0" applyNumberFormat="1" applyFont="1" applyFill="1" applyBorder="1" applyAlignment="1">
      <alignment horizontal="center"/>
    </xf>
  </cellXfs>
  <cellStyles count="3">
    <cellStyle name="Normální" xfId="0" builtinId="0"/>
    <cellStyle name="Normální 2" xfId="1" xr:uid="{B8A1E7F3-82A4-4FB0-874A-0990CDC03D7A}"/>
    <cellStyle name="normální_OIII.TURN.e" xfId="2" xr:uid="{7B4FEAEF-853B-4BB5-9758-021CE3B03FF0}"/>
  </cellStyles>
  <dxfs count="0"/>
  <tableStyles count="0" defaultTableStyle="TableStyleMedium2" defaultPivotStyle="PivotStyleLight16"/>
  <colors>
    <mruColors>
      <color rgb="FF10E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A127-9E2E-4CB9-BBC1-C874FD25E4FB}">
  <dimension ref="A1:BE301"/>
  <sheetViews>
    <sheetView tabSelected="1" zoomScaleNormal="100" workbookViewId="0">
      <pane xSplit="7" ySplit="6" topLeftCell="AS257" activePane="bottomRight" state="frozen"/>
      <selection pane="topRight" activeCell="H1" sqref="H1"/>
      <selection pane="bottomLeft" activeCell="A7" sqref="A7"/>
      <selection pane="bottomRight" activeCell="AV7" sqref="AV7:BA279"/>
    </sheetView>
  </sheetViews>
  <sheetFormatPr defaultRowHeight="15" x14ac:dyDescent="0.25"/>
  <cols>
    <col min="1" max="1" width="9.140625" customWidth="1"/>
    <col min="2" max="2" width="13.140625" customWidth="1"/>
    <col min="3" max="3" width="11.42578125" customWidth="1"/>
    <col min="4" max="4" width="69.140625" customWidth="1"/>
    <col min="6" max="6" width="11" customWidth="1"/>
    <col min="8" max="13" width="14.85546875" style="43" customWidth="1"/>
    <col min="14" max="16" width="14.85546875" style="57" customWidth="1"/>
    <col min="17" max="23" width="13.140625" bestFit="1" customWidth="1"/>
    <col min="24" max="24" width="15.28515625" customWidth="1"/>
    <col min="25" max="27" width="11.5703125" bestFit="1" customWidth="1"/>
    <col min="28" max="28" width="12.85546875" customWidth="1"/>
    <col min="29" max="29" width="13.28515625" customWidth="1"/>
    <col min="30" max="30" width="14.140625" bestFit="1" customWidth="1"/>
    <col min="31" max="31" width="11.7109375" bestFit="1" customWidth="1"/>
    <col min="32" max="34" width="11.85546875" bestFit="1" customWidth="1"/>
    <col min="35" max="35" width="13.85546875" customWidth="1"/>
    <col min="36" max="36" width="13.85546875" bestFit="1" customWidth="1"/>
    <col min="37" max="37" width="14.7109375" bestFit="1" customWidth="1"/>
    <col min="38" max="40" width="13.85546875" bestFit="1" customWidth="1"/>
    <col min="41" max="41" width="14.7109375" bestFit="1" customWidth="1"/>
    <col min="42" max="42" width="13.85546875" bestFit="1" customWidth="1"/>
    <col min="43" max="43" width="14.7109375" bestFit="1" customWidth="1"/>
    <col min="44" max="45" width="13.85546875" bestFit="1" customWidth="1"/>
    <col min="46" max="46" width="14.7109375" bestFit="1" customWidth="1"/>
    <col min="47" max="47" width="14.5703125" customWidth="1"/>
    <col min="48" max="48" width="13.7109375" bestFit="1" customWidth="1"/>
    <col min="49" max="49" width="14.85546875" bestFit="1" customWidth="1"/>
    <col min="50" max="50" width="14.42578125" bestFit="1" customWidth="1"/>
    <col min="51" max="51" width="17" bestFit="1" customWidth="1"/>
    <col min="52" max="52" width="14.5703125" bestFit="1" customWidth="1"/>
    <col min="53" max="53" width="14.7109375" customWidth="1"/>
    <col min="54" max="54" width="14.28515625" style="59" bestFit="1" customWidth="1"/>
    <col min="55" max="55" width="12.28515625" style="59" bestFit="1" customWidth="1"/>
    <col min="56" max="56" width="13.5703125" style="59" bestFit="1" customWidth="1"/>
    <col min="57" max="57" width="10.5703125" customWidth="1"/>
  </cols>
  <sheetData>
    <row r="1" spans="1:57" x14ac:dyDescent="0.25">
      <c r="A1" s="3"/>
      <c r="B1" s="3"/>
      <c r="C1" s="3"/>
      <c r="D1" s="3"/>
      <c r="E1" s="19"/>
      <c r="F1" s="3"/>
      <c r="G1" s="3"/>
      <c r="H1" s="49"/>
      <c r="I1" s="49"/>
      <c r="J1" s="49"/>
      <c r="K1" s="49"/>
      <c r="L1" s="49"/>
      <c r="M1" s="49"/>
      <c r="N1" s="52"/>
      <c r="O1" s="53"/>
      <c r="P1" s="5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67"/>
      <c r="BC1" s="67"/>
      <c r="BD1" s="67"/>
    </row>
    <row r="2" spans="1:57" x14ac:dyDescent="0.25">
      <c r="A2" s="10" t="s">
        <v>251</v>
      </c>
      <c r="B2" s="1"/>
      <c r="C2" s="1"/>
      <c r="E2" s="1"/>
      <c r="F2" s="4"/>
      <c r="G2" s="4"/>
      <c r="H2" s="112" t="s">
        <v>256</v>
      </c>
      <c r="I2" s="112"/>
      <c r="J2" s="112"/>
      <c r="K2" s="112"/>
      <c r="L2" s="112"/>
      <c r="M2" s="112"/>
      <c r="N2" s="113"/>
      <c r="O2" s="113"/>
      <c r="P2" s="113"/>
      <c r="Q2" s="114" t="s">
        <v>222</v>
      </c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2" t="s">
        <v>262</v>
      </c>
      <c r="AW2" s="112"/>
      <c r="AX2" s="112"/>
      <c r="AY2" s="112"/>
      <c r="AZ2" s="112"/>
      <c r="BA2" s="112"/>
      <c r="BB2" s="113"/>
      <c r="BC2" s="113"/>
      <c r="BD2" s="113"/>
    </row>
    <row r="3" spans="1:57" x14ac:dyDescent="0.25">
      <c r="A3" s="1"/>
      <c r="B3" s="1"/>
      <c r="C3" s="1"/>
      <c r="E3" s="1"/>
      <c r="F3" s="11"/>
      <c r="G3" s="11"/>
      <c r="H3" s="112"/>
      <c r="I3" s="112"/>
      <c r="J3" s="112"/>
      <c r="K3" s="112"/>
      <c r="L3" s="112"/>
      <c r="M3" s="112"/>
      <c r="N3" s="113"/>
      <c r="O3" s="113"/>
      <c r="P3" s="113"/>
      <c r="Q3" s="115" t="s">
        <v>112</v>
      </c>
      <c r="R3" s="115"/>
      <c r="S3" s="115"/>
      <c r="T3" s="115"/>
      <c r="U3" s="115"/>
      <c r="V3" s="115"/>
      <c r="W3" s="115"/>
      <c r="X3" s="115"/>
      <c r="Y3" s="115" t="s">
        <v>86</v>
      </c>
      <c r="Z3" s="115"/>
      <c r="AA3" s="115"/>
      <c r="AB3" s="115"/>
      <c r="AC3" s="116" t="s">
        <v>113</v>
      </c>
      <c r="AD3" s="116" t="s">
        <v>114</v>
      </c>
      <c r="AE3" s="116" t="s">
        <v>115</v>
      </c>
      <c r="AF3" s="117" t="s">
        <v>89</v>
      </c>
      <c r="AG3" s="117"/>
      <c r="AH3" s="117"/>
      <c r="AI3" s="117"/>
      <c r="AJ3" s="118" t="s">
        <v>116</v>
      </c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2"/>
      <c r="AW3" s="112"/>
      <c r="AX3" s="112"/>
      <c r="AY3" s="112"/>
      <c r="AZ3" s="112"/>
      <c r="BA3" s="112"/>
      <c r="BB3" s="113"/>
      <c r="BC3" s="113"/>
      <c r="BD3" s="113"/>
    </row>
    <row r="4" spans="1:57" ht="38.25" x14ac:dyDescent="0.25">
      <c r="E4" s="1"/>
      <c r="H4" s="106" t="s">
        <v>1</v>
      </c>
      <c r="I4" s="107" t="s">
        <v>80</v>
      </c>
      <c r="J4" s="107"/>
      <c r="K4" s="107"/>
      <c r="L4" s="107"/>
      <c r="M4" s="107"/>
      <c r="N4" s="119" t="s">
        <v>6</v>
      </c>
      <c r="O4" s="120" t="s">
        <v>81</v>
      </c>
      <c r="P4" s="120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6"/>
      <c r="AD4" s="116"/>
      <c r="AE4" s="116"/>
      <c r="AF4" s="117"/>
      <c r="AG4" s="117"/>
      <c r="AH4" s="117"/>
      <c r="AI4" s="117"/>
      <c r="AJ4" s="122" t="s">
        <v>117</v>
      </c>
      <c r="AK4" s="122"/>
      <c r="AL4" s="21" t="s">
        <v>118</v>
      </c>
      <c r="AM4" s="22" t="s">
        <v>119</v>
      </c>
      <c r="AN4" s="109" t="s">
        <v>123</v>
      </c>
      <c r="AO4" s="110"/>
      <c r="AP4" s="111" t="s">
        <v>120</v>
      </c>
      <c r="AQ4" s="111"/>
      <c r="AR4" s="21" t="s">
        <v>227</v>
      </c>
      <c r="AS4" s="105" t="s">
        <v>121</v>
      </c>
      <c r="AT4" s="105"/>
      <c r="AU4" s="105"/>
      <c r="AV4" s="106" t="s">
        <v>1</v>
      </c>
      <c r="AW4" s="107" t="s">
        <v>80</v>
      </c>
      <c r="AX4" s="107"/>
      <c r="AY4" s="107"/>
      <c r="AZ4" s="107"/>
      <c r="BA4" s="107"/>
      <c r="BB4" s="108" t="s">
        <v>6</v>
      </c>
      <c r="BC4" s="121" t="s">
        <v>81</v>
      </c>
      <c r="BD4" s="121"/>
    </row>
    <row r="5" spans="1:57" ht="51" x14ac:dyDescent="0.25">
      <c r="A5" s="13" t="s">
        <v>82</v>
      </c>
      <c r="B5" s="14" t="s">
        <v>83</v>
      </c>
      <c r="C5" s="14" t="s">
        <v>9</v>
      </c>
      <c r="D5" s="13" t="s">
        <v>84</v>
      </c>
      <c r="E5" s="13" t="s">
        <v>79</v>
      </c>
      <c r="F5" s="13" t="s">
        <v>12</v>
      </c>
      <c r="G5" s="13" t="s">
        <v>13</v>
      </c>
      <c r="H5" s="106"/>
      <c r="I5" s="12" t="s">
        <v>85</v>
      </c>
      <c r="J5" s="12" t="s">
        <v>86</v>
      </c>
      <c r="K5" s="12" t="s">
        <v>87</v>
      </c>
      <c r="L5" s="12" t="s">
        <v>88</v>
      </c>
      <c r="M5" s="12" t="s">
        <v>89</v>
      </c>
      <c r="N5" s="119"/>
      <c r="O5" s="54" t="s">
        <v>8</v>
      </c>
      <c r="P5" s="54" t="s">
        <v>7</v>
      </c>
      <c r="Q5" s="23" t="s">
        <v>240</v>
      </c>
      <c r="R5" s="23" t="s">
        <v>118</v>
      </c>
      <c r="S5" s="23" t="s">
        <v>119</v>
      </c>
      <c r="T5" s="23" t="s">
        <v>122</v>
      </c>
      <c r="U5" s="23" t="s">
        <v>123</v>
      </c>
      <c r="V5" s="23" t="s">
        <v>124</v>
      </c>
      <c r="W5" s="23" t="s">
        <v>146</v>
      </c>
      <c r="X5" s="23" t="s">
        <v>125</v>
      </c>
      <c r="Y5" s="23" t="s">
        <v>126</v>
      </c>
      <c r="Z5" s="23" t="s">
        <v>127</v>
      </c>
      <c r="AA5" s="23" t="s">
        <v>128</v>
      </c>
      <c r="AB5" s="23" t="s">
        <v>129</v>
      </c>
      <c r="AC5" s="116"/>
      <c r="AD5" s="116"/>
      <c r="AE5" s="116"/>
      <c r="AF5" s="23" t="s">
        <v>119</v>
      </c>
      <c r="AG5" s="23" t="s">
        <v>118</v>
      </c>
      <c r="AH5" s="23" t="s">
        <v>130</v>
      </c>
      <c r="AI5" s="23" t="s">
        <v>131</v>
      </c>
      <c r="AJ5" s="24" t="s">
        <v>132</v>
      </c>
      <c r="AK5" s="24" t="s">
        <v>133</v>
      </c>
      <c r="AL5" s="24" t="s">
        <v>8</v>
      </c>
      <c r="AM5" s="24" t="s">
        <v>8</v>
      </c>
      <c r="AN5" s="24" t="s">
        <v>8</v>
      </c>
      <c r="AO5" s="24" t="s">
        <v>7</v>
      </c>
      <c r="AP5" s="24" t="s">
        <v>8</v>
      </c>
      <c r="AQ5" s="24" t="s">
        <v>7</v>
      </c>
      <c r="AR5" s="24" t="s">
        <v>8</v>
      </c>
      <c r="AS5" s="24" t="s">
        <v>8</v>
      </c>
      <c r="AT5" s="24" t="s">
        <v>7</v>
      </c>
      <c r="AU5" s="24" t="s">
        <v>6</v>
      </c>
      <c r="AV5" s="106"/>
      <c r="AW5" s="12" t="s">
        <v>85</v>
      </c>
      <c r="AX5" s="12" t="s">
        <v>86</v>
      </c>
      <c r="AY5" s="12" t="s">
        <v>87</v>
      </c>
      <c r="AZ5" s="12" t="s">
        <v>88</v>
      </c>
      <c r="BA5" s="12" t="s">
        <v>89</v>
      </c>
      <c r="BB5" s="108"/>
      <c r="BC5" s="15" t="s">
        <v>8</v>
      </c>
      <c r="BD5" s="15" t="s">
        <v>7</v>
      </c>
    </row>
    <row r="6" spans="1:57" x14ac:dyDescent="0.25">
      <c r="A6" s="16" t="s">
        <v>14</v>
      </c>
      <c r="B6" s="16" t="s">
        <v>0</v>
      </c>
      <c r="C6" s="16" t="s">
        <v>10</v>
      </c>
      <c r="D6" s="16" t="s">
        <v>15</v>
      </c>
      <c r="E6" s="2" t="s">
        <v>11</v>
      </c>
      <c r="F6" s="16" t="s">
        <v>16</v>
      </c>
      <c r="G6" s="16" t="s">
        <v>90</v>
      </c>
      <c r="H6" s="17" t="s">
        <v>1</v>
      </c>
      <c r="I6" s="17" t="s">
        <v>91</v>
      </c>
      <c r="J6" s="17" t="s">
        <v>92</v>
      </c>
      <c r="K6" s="17" t="s">
        <v>2</v>
      </c>
      <c r="L6" s="17" t="s">
        <v>3</v>
      </c>
      <c r="M6" s="17" t="s">
        <v>4</v>
      </c>
      <c r="N6" s="55" t="s">
        <v>5</v>
      </c>
      <c r="O6" s="56" t="s">
        <v>93</v>
      </c>
      <c r="P6" s="56" t="s">
        <v>94</v>
      </c>
      <c r="Q6" s="25" t="s">
        <v>134</v>
      </c>
      <c r="R6" s="25" t="s">
        <v>134</v>
      </c>
      <c r="S6" s="25" t="s">
        <v>134</v>
      </c>
      <c r="T6" s="25" t="s">
        <v>134</v>
      </c>
      <c r="U6" s="25" t="s">
        <v>134</v>
      </c>
      <c r="V6" s="25" t="s">
        <v>134</v>
      </c>
      <c r="W6" s="25" t="s">
        <v>134</v>
      </c>
      <c r="X6" s="17" t="s">
        <v>135</v>
      </c>
      <c r="Y6" s="17" t="s">
        <v>136</v>
      </c>
      <c r="Z6" s="17" t="s">
        <v>136</v>
      </c>
      <c r="AA6" s="17" t="s">
        <v>136</v>
      </c>
      <c r="AB6" s="17" t="s">
        <v>137</v>
      </c>
      <c r="AC6" s="17" t="s">
        <v>138</v>
      </c>
      <c r="AD6" s="17" t="s">
        <v>139</v>
      </c>
      <c r="AE6" s="17" t="s">
        <v>140</v>
      </c>
      <c r="AF6" s="17" t="s">
        <v>141</v>
      </c>
      <c r="AG6" s="17" t="s">
        <v>141</v>
      </c>
      <c r="AH6" s="17" t="s">
        <v>141</v>
      </c>
      <c r="AI6" s="17" t="s">
        <v>142</v>
      </c>
      <c r="AJ6" s="18" t="s">
        <v>143</v>
      </c>
      <c r="AK6" s="18" t="s">
        <v>144</v>
      </c>
      <c r="AL6" s="18" t="s">
        <v>143</v>
      </c>
      <c r="AM6" s="18" t="s">
        <v>143</v>
      </c>
      <c r="AN6" s="18" t="s">
        <v>143</v>
      </c>
      <c r="AO6" s="18" t="s">
        <v>144</v>
      </c>
      <c r="AP6" s="18" t="s">
        <v>143</v>
      </c>
      <c r="AQ6" s="18" t="s">
        <v>144</v>
      </c>
      <c r="AR6" s="18" t="s">
        <v>143</v>
      </c>
      <c r="AS6" s="18" t="s">
        <v>143</v>
      </c>
      <c r="AT6" s="18" t="s">
        <v>144</v>
      </c>
      <c r="AU6" s="18" t="s">
        <v>145</v>
      </c>
      <c r="AV6" s="17" t="s">
        <v>1</v>
      </c>
      <c r="AW6" s="17" t="s">
        <v>91</v>
      </c>
      <c r="AX6" s="17" t="s">
        <v>92</v>
      </c>
      <c r="AY6" s="17" t="s">
        <v>2</v>
      </c>
      <c r="AZ6" s="17" t="s">
        <v>3</v>
      </c>
      <c r="BA6" s="17" t="s">
        <v>4</v>
      </c>
      <c r="BB6" s="18" t="s">
        <v>5</v>
      </c>
      <c r="BC6" s="18" t="s">
        <v>93</v>
      </c>
      <c r="BD6" s="18" t="s">
        <v>94</v>
      </c>
    </row>
    <row r="7" spans="1:57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71</v>
      </c>
      <c r="G7" s="2" t="s">
        <v>19</v>
      </c>
      <c r="H7" s="9">
        <v>39058022</v>
      </c>
      <c r="I7" s="9">
        <v>28434832</v>
      </c>
      <c r="J7" s="9">
        <v>40000</v>
      </c>
      <c r="K7" s="9">
        <v>9624493</v>
      </c>
      <c r="L7" s="9">
        <v>568697</v>
      </c>
      <c r="M7" s="9">
        <v>390000</v>
      </c>
      <c r="N7" s="63">
        <v>45.02</v>
      </c>
      <c r="O7" s="47">
        <v>35.270000000000003</v>
      </c>
      <c r="P7" s="47">
        <v>9.75</v>
      </c>
      <c r="Q7" s="9">
        <f>(OON!CF7+OON!CG7)*-1</f>
        <v>0</v>
      </c>
      <c r="R7" s="9"/>
      <c r="S7" s="9"/>
      <c r="T7" s="9"/>
      <c r="U7" s="9"/>
      <c r="V7" s="9"/>
      <c r="W7" s="9"/>
      <c r="X7" s="9">
        <f>SUM(Q7:W7)</f>
        <v>0</v>
      </c>
      <c r="Y7" s="9"/>
      <c r="Z7" s="9">
        <f>OON!CF7+OON!CG7</f>
        <v>0</v>
      </c>
      <c r="AA7" s="9">
        <f>OON!CA7+OON!CE7</f>
        <v>0</v>
      </c>
      <c r="AB7" s="9">
        <f>SUM(Y7:AA7)</f>
        <v>0</v>
      </c>
      <c r="AC7" s="9">
        <f>X7+AB7</f>
        <v>0</v>
      </c>
      <c r="AD7" s="9">
        <f>ROUND((X7+Y7+Z7)*33.8%,0)</f>
        <v>0</v>
      </c>
      <c r="AE7" s="9">
        <f>ROUND(X7*2%,0)</f>
        <v>0</v>
      </c>
      <c r="AF7" s="9"/>
      <c r="AG7" s="9"/>
      <c r="AH7" s="9"/>
      <c r="AI7" s="9">
        <f>AF7+AG7+AH7</f>
        <v>0</v>
      </c>
      <c r="AJ7" s="47">
        <f>OON!CJ7</f>
        <v>0</v>
      </c>
      <c r="AK7" s="47">
        <f>OON!CK7</f>
        <v>0</v>
      </c>
      <c r="AL7" s="47"/>
      <c r="AM7" s="47"/>
      <c r="AN7" s="47"/>
      <c r="AO7" s="47"/>
      <c r="AP7" s="47"/>
      <c r="AQ7" s="47"/>
      <c r="AR7" s="47"/>
      <c r="AS7" s="47">
        <f>AJ7+AL7+AM7+AP7+AR7+AN7</f>
        <v>0</v>
      </c>
      <c r="AT7" s="47">
        <f>AK7+AQ7+AO7</f>
        <v>0</v>
      </c>
      <c r="AU7" s="47">
        <f>AS7+AT7</f>
        <v>0</v>
      </c>
      <c r="AV7" s="9">
        <f>AW7+AX7+AY7+AZ7+BA7</f>
        <v>39058022</v>
      </c>
      <c r="AW7" s="9">
        <f>I7+X7</f>
        <v>28434832</v>
      </c>
      <c r="AX7" s="9">
        <f>J7+AB7</f>
        <v>40000</v>
      </c>
      <c r="AY7" s="9">
        <f>K7+AD7</f>
        <v>9624493</v>
      </c>
      <c r="AZ7" s="9">
        <f>L7+AE7</f>
        <v>568697</v>
      </c>
      <c r="BA7" s="9">
        <f>M7+AI7</f>
        <v>390000</v>
      </c>
      <c r="BB7" s="47">
        <f>BC7+BD7</f>
        <v>45.02</v>
      </c>
      <c r="BC7" s="47">
        <f>O7+AS7</f>
        <v>35.270000000000003</v>
      </c>
      <c r="BD7" s="47">
        <f>P7+AT7</f>
        <v>9.75</v>
      </c>
    </row>
    <row r="8" spans="1:57" x14ac:dyDescent="0.25">
      <c r="A8" s="5">
        <v>1401</v>
      </c>
      <c r="B8" s="2">
        <v>600009998</v>
      </c>
      <c r="C8" s="7">
        <v>62237004</v>
      </c>
      <c r="D8" s="8" t="s">
        <v>17</v>
      </c>
      <c r="E8" s="20">
        <v>3121</v>
      </c>
      <c r="F8" s="20" t="s">
        <v>110</v>
      </c>
      <c r="G8" s="20" t="s">
        <v>96</v>
      </c>
      <c r="H8" s="9">
        <v>418201</v>
      </c>
      <c r="I8" s="50">
        <v>307954</v>
      </c>
      <c r="J8" s="50">
        <v>0</v>
      </c>
      <c r="K8" s="50">
        <v>104088</v>
      </c>
      <c r="L8" s="50">
        <v>6159</v>
      </c>
      <c r="M8" s="50">
        <v>0</v>
      </c>
      <c r="N8" s="63">
        <v>0.89</v>
      </c>
      <c r="O8" s="47">
        <v>0.89</v>
      </c>
      <c r="P8" s="47">
        <v>0</v>
      </c>
      <c r="Q8" s="9">
        <f>(OON!CF8+OON!CG8)*-1</f>
        <v>0</v>
      </c>
      <c r="R8" s="50"/>
      <c r="S8" s="50"/>
      <c r="T8" s="50"/>
      <c r="U8" s="50"/>
      <c r="V8" s="50"/>
      <c r="W8" s="50"/>
      <c r="X8" s="9">
        <f t="shared" ref="X8:X9" si="0">SUM(Q8:W8)</f>
        <v>0</v>
      </c>
      <c r="Y8" s="9"/>
      <c r="Z8" s="9">
        <f>OON!CF8+OON!CG8</f>
        <v>0</v>
      </c>
      <c r="AA8" s="9">
        <f>OON!CA8+OON!CE8</f>
        <v>0</v>
      </c>
      <c r="AB8" s="9">
        <f t="shared" ref="AB8:AB9" si="1">SUM(Y8:AA8)</f>
        <v>0</v>
      </c>
      <c r="AC8" s="9">
        <f t="shared" ref="AC8:AC9" si="2">X8+AB8</f>
        <v>0</v>
      </c>
      <c r="AD8" s="9">
        <f t="shared" ref="AD8:AD9" si="3">ROUND((X8+Y8+Z8)*33.8%,0)</f>
        <v>0</v>
      </c>
      <c r="AE8" s="9">
        <f t="shared" ref="AE8:AE9" si="4">ROUND(X8*2%,0)</f>
        <v>0</v>
      </c>
      <c r="AF8" s="50"/>
      <c r="AG8" s="50"/>
      <c r="AH8" s="50"/>
      <c r="AI8" s="9">
        <f t="shared" ref="AI8:AI9" si="5">AF8+AG8+AH8</f>
        <v>0</v>
      </c>
      <c r="AJ8" s="47">
        <f>OON!CJ8</f>
        <v>0</v>
      </c>
      <c r="AK8" s="47">
        <f>OON!CK8</f>
        <v>0</v>
      </c>
      <c r="AL8" s="47"/>
      <c r="AM8" s="47"/>
      <c r="AN8" s="47"/>
      <c r="AO8" s="47"/>
      <c r="AP8" s="47"/>
      <c r="AQ8" s="47"/>
      <c r="AR8" s="47"/>
      <c r="AS8" s="47">
        <f t="shared" ref="AS8:AS9" si="6">AJ8+AL8+AM8+AP8+AR8+AN8</f>
        <v>0</v>
      </c>
      <c r="AT8" s="47">
        <f t="shared" ref="AT8:AT9" si="7">AK8+AQ8+AO8</f>
        <v>0</v>
      </c>
      <c r="AU8" s="47">
        <f t="shared" ref="AU8:AU9" si="8">AS8+AT8</f>
        <v>0</v>
      </c>
      <c r="AV8" s="9">
        <f t="shared" ref="AV8:AV9" si="9">AW8+AX8+AY8+AZ8+BA8</f>
        <v>418201</v>
      </c>
      <c r="AW8" s="9">
        <f t="shared" ref="AW8:AW9" si="10">I8+X8</f>
        <v>307954</v>
      </c>
      <c r="AX8" s="9">
        <f t="shared" ref="AX8:AX9" si="11">J8+AB8</f>
        <v>0</v>
      </c>
      <c r="AY8" s="9">
        <f t="shared" ref="AY8:AY9" si="12">K8+AD8</f>
        <v>104088</v>
      </c>
      <c r="AZ8" s="9">
        <f t="shared" ref="AZ8:AZ9" si="13">L8+AE8</f>
        <v>6159</v>
      </c>
      <c r="BA8" s="9">
        <f t="shared" ref="BA8:BA9" si="14">M8+AI8</f>
        <v>0</v>
      </c>
      <c r="BB8" s="47">
        <f t="shared" ref="BB8:BB9" si="15">BC8+BD8</f>
        <v>0.89</v>
      </c>
      <c r="BC8" s="47">
        <f t="shared" ref="BC8:BC9" si="16">O8+AS8</f>
        <v>0.89</v>
      </c>
      <c r="BD8" s="47">
        <f t="shared" ref="BD8:BD9" si="17">P8+AT8</f>
        <v>0</v>
      </c>
    </row>
    <row r="9" spans="1:57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96</v>
      </c>
      <c r="H9" s="9">
        <v>1136674</v>
      </c>
      <c r="I9" s="9">
        <v>805087</v>
      </c>
      <c r="J9" s="9">
        <v>20000</v>
      </c>
      <c r="K9" s="9">
        <v>278879</v>
      </c>
      <c r="L9" s="9">
        <v>16102</v>
      </c>
      <c r="M9" s="9">
        <v>16606</v>
      </c>
      <c r="N9" s="63">
        <v>2.6</v>
      </c>
      <c r="O9" s="47">
        <v>0</v>
      </c>
      <c r="P9" s="47">
        <v>2.6</v>
      </c>
      <c r="Q9" s="9">
        <f>(OON!CF9+OON!CG9)*-1</f>
        <v>0</v>
      </c>
      <c r="R9" s="50"/>
      <c r="S9" s="50"/>
      <c r="T9" s="50"/>
      <c r="U9" s="50"/>
      <c r="V9" s="50"/>
      <c r="W9" s="50"/>
      <c r="X9" s="9">
        <f t="shared" si="0"/>
        <v>0</v>
      </c>
      <c r="Y9" s="9"/>
      <c r="Z9" s="9">
        <f>OON!CF9+OON!CG9</f>
        <v>0</v>
      </c>
      <c r="AA9" s="9">
        <f>OON!CA9+OON!CE9</f>
        <v>0</v>
      </c>
      <c r="AB9" s="9">
        <f t="shared" si="1"/>
        <v>0</v>
      </c>
      <c r="AC9" s="9">
        <f t="shared" si="2"/>
        <v>0</v>
      </c>
      <c r="AD9" s="9">
        <f t="shared" si="3"/>
        <v>0</v>
      </c>
      <c r="AE9" s="9">
        <f t="shared" si="4"/>
        <v>0</v>
      </c>
      <c r="AF9" s="50"/>
      <c r="AG9" s="50"/>
      <c r="AH9" s="50"/>
      <c r="AI9" s="9">
        <f t="shared" si="5"/>
        <v>0</v>
      </c>
      <c r="AJ9" s="47">
        <f>OON!CJ9</f>
        <v>0</v>
      </c>
      <c r="AK9" s="47">
        <f>OON!CK9</f>
        <v>0</v>
      </c>
      <c r="AL9" s="47"/>
      <c r="AM9" s="47"/>
      <c r="AN9" s="47"/>
      <c r="AO9" s="47"/>
      <c r="AP9" s="47"/>
      <c r="AQ9" s="47"/>
      <c r="AR9" s="47"/>
      <c r="AS9" s="47">
        <f t="shared" si="6"/>
        <v>0</v>
      </c>
      <c r="AT9" s="47">
        <f t="shared" si="7"/>
        <v>0</v>
      </c>
      <c r="AU9" s="47">
        <f t="shared" si="8"/>
        <v>0</v>
      </c>
      <c r="AV9" s="9">
        <f t="shared" si="9"/>
        <v>1136674</v>
      </c>
      <c r="AW9" s="9">
        <f t="shared" si="10"/>
        <v>805087</v>
      </c>
      <c r="AX9" s="9">
        <f t="shared" si="11"/>
        <v>20000</v>
      </c>
      <c r="AY9" s="9">
        <f t="shared" si="12"/>
        <v>278879</v>
      </c>
      <c r="AZ9" s="9">
        <f t="shared" si="13"/>
        <v>16102</v>
      </c>
      <c r="BA9" s="9">
        <f t="shared" si="14"/>
        <v>16606</v>
      </c>
      <c r="BB9" s="47">
        <f t="shared" si="15"/>
        <v>2.6</v>
      </c>
      <c r="BC9" s="47">
        <f t="shared" si="16"/>
        <v>0</v>
      </c>
      <c r="BD9" s="47">
        <f t="shared" si="17"/>
        <v>2.6</v>
      </c>
    </row>
    <row r="10" spans="1:57" x14ac:dyDescent="0.25">
      <c r="A10" s="30"/>
      <c r="B10" s="31"/>
      <c r="C10" s="32"/>
      <c r="D10" s="33" t="s">
        <v>147</v>
      </c>
      <c r="E10" s="31"/>
      <c r="F10" s="31"/>
      <c r="G10" s="32"/>
      <c r="H10" s="34">
        <v>40612897</v>
      </c>
      <c r="I10" s="34">
        <v>29547873</v>
      </c>
      <c r="J10" s="34">
        <v>60000</v>
      </c>
      <c r="K10" s="34">
        <v>10007460</v>
      </c>
      <c r="L10" s="34">
        <v>590958</v>
      </c>
      <c r="M10" s="34">
        <v>406606</v>
      </c>
      <c r="N10" s="64">
        <v>48.510000000000005</v>
      </c>
      <c r="O10" s="64">
        <v>36.160000000000004</v>
      </c>
      <c r="P10" s="64">
        <v>12.35</v>
      </c>
      <c r="Q10" s="51">
        <f t="shared" ref="Q10:BD10" si="18">SUM(Q7:Q9)</f>
        <v>0</v>
      </c>
      <c r="R10" s="51">
        <f t="shared" si="18"/>
        <v>0</v>
      </c>
      <c r="S10" s="51">
        <f t="shared" si="18"/>
        <v>0</v>
      </c>
      <c r="T10" s="51">
        <f t="shared" si="18"/>
        <v>0</v>
      </c>
      <c r="U10" s="51">
        <f t="shared" si="18"/>
        <v>0</v>
      </c>
      <c r="V10" s="51">
        <f t="shared" si="18"/>
        <v>0</v>
      </c>
      <c r="W10" s="51">
        <f t="shared" si="18"/>
        <v>0</v>
      </c>
      <c r="X10" s="51">
        <f t="shared" si="18"/>
        <v>0</v>
      </c>
      <c r="Y10" s="51">
        <f t="shared" si="18"/>
        <v>0</v>
      </c>
      <c r="Z10" s="51">
        <f t="shared" si="18"/>
        <v>0</v>
      </c>
      <c r="AA10" s="51">
        <f t="shared" si="18"/>
        <v>0</v>
      </c>
      <c r="AB10" s="51">
        <f t="shared" si="18"/>
        <v>0</v>
      </c>
      <c r="AC10" s="51">
        <f t="shared" si="18"/>
        <v>0</v>
      </c>
      <c r="AD10" s="51">
        <f t="shared" si="18"/>
        <v>0</v>
      </c>
      <c r="AE10" s="51">
        <f t="shared" si="18"/>
        <v>0</v>
      </c>
      <c r="AF10" s="51">
        <f t="shared" si="18"/>
        <v>0</v>
      </c>
      <c r="AG10" s="51">
        <f t="shared" si="18"/>
        <v>0</v>
      </c>
      <c r="AH10" s="51">
        <f t="shared" si="18"/>
        <v>0</v>
      </c>
      <c r="AI10" s="51">
        <f t="shared" si="18"/>
        <v>0</v>
      </c>
      <c r="AJ10" s="58">
        <f t="shared" si="18"/>
        <v>0</v>
      </c>
      <c r="AK10" s="58">
        <f t="shared" si="18"/>
        <v>0</v>
      </c>
      <c r="AL10" s="48">
        <f t="shared" si="18"/>
        <v>0</v>
      </c>
      <c r="AM10" s="48">
        <f t="shared" si="18"/>
        <v>0</v>
      </c>
      <c r="AN10" s="48">
        <f t="shared" si="18"/>
        <v>0</v>
      </c>
      <c r="AO10" s="48">
        <f t="shared" si="18"/>
        <v>0</v>
      </c>
      <c r="AP10" s="48">
        <f t="shared" si="18"/>
        <v>0</v>
      </c>
      <c r="AQ10" s="48">
        <f t="shared" si="18"/>
        <v>0</v>
      </c>
      <c r="AR10" s="48">
        <f t="shared" si="18"/>
        <v>0</v>
      </c>
      <c r="AS10" s="48">
        <f t="shared" si="18"/>
        <v>0</v>
      </c>
      <c r="AT10" s="48">
        <f t="shared" si="18"/>
        <v>0</v>
      </c>
      <c r="AU10" s="48">
        <f t="shared" si="18"/>
        <v>0</v>
      </c>
      <c r="AV10" s="34">
        <f t="shared" si="18"/>
        <v>40612897</v>
      </c>
      <c r="AW10" s="34">
        <f t="shared" si="18"/>
        <v>29547873</v>
      </c>
      <c r="AX10" s="34">
        <f t="shared" si="18"/>
        <v>60000</v>
      </c>
      <c r="AY10" s="34">
        <f t="shared" si="18"/>
        <v>10007460</v>
      </c>
      <c r="AZ10" s="34">
        <f t="shared" si="18"/>
        <v>590958</v>
      </c>
      <c r="BA10" s="34">
        <f t="shared" si="18"/>
        <v>406606</v>
      </c>
      <c r="BB10" s="48">
        <f t="shared" si="18"/>
        <v>48.510000000000005</v>
      </c>
      <c r="BC10" s="48">
        <f t="shared" si="18"/>
        <v>36.160000000000004</v>
      </c>
      <c r="BD10" s="48">
        <f t="shared" si="18"/>
        <v>12.35</v>
      </c>
      <c r="BE10" s="43">
        <f>AV10-H10</f>
        <v>0</v>
      </c>
    </row>
    <row r="11" spans="1:57" x14ac:dyDescent="0.25">
      <c r="A11" s="26">
        <v>1402</v>
      </c>
      <c r="B11" s="6">
        <v>600010007</v>
      </c>
      <c r="C11" s="27">
        <v>828840</v>
      </c>
      <c r="D11" s="28" t="s">
        <v>21</v>
      </c>
      <c r="E11" s="6">
        <v>3121</v>
      </c>
      <c r="F11" s="6" t="s">
        <v>18</v>
      </c>
      <c r="G11" s="6" t="s">
        <v>19</v>
      </c>
      <c r="H11" s="29">
        <v>16951201</v>
      </c>
      <c r="I11" s="29">
        <v>12326996</v>
      </c>
      <c r="J11" s="29">
        <v>30000</v>
      </c>
      <c r="K11" s="29">
        <v>4176665</v>
      </c>
      <c r="L11" s="29">
        <v>246540</v>
      </c>
      <c r="M11" s="29">
        <v>171000</v>
      </c>
      <c r="N11" s="63">
        <v>20.68</v>
      </c>
      <c r="O11" s="47">
        <v>16.5</v>
      </c>
      <c r="P11" s="47">
        <v>4.18</v>
      </c>
      <c r="Q11" s="9">
        <f>(OON!CF11+OON!CG11)*-1</f>
        <v>0</v>
      </c>
      <c r="R11" s="29"/>
      <c r="S11" s="29"/>
      <c r="T11" s="29"/>
      <c r="U11" s="29"/>
      <c r="V11" s="29"/>
      <c r="W11" s="29"/>
      <c r="X11" s="9">
        <f t="shared" ref="X11:X13" si="19">SUM(Q11:W11)</f>
        <v>0</v>
      </c>
      <c r="Y11" s="9"/>
      <c r="Z11" s="9">
        <f>OON!CF11+OON!CG11</f>
        <v>0</v>
      </c>
      <c r="AA11" s="9">
        <f>OON!CA11+OON!CE11</f>
        <v>0</v>
      </c>
      <c r="AB11" s="9">
        <f t="shared" ref="AB11:AB13" si="20">SUM(Y11:AA11)</f>
        <v>0</v>
      </c>
      <c r="AC11" s="9">
        <f t="shared" ref="AC11:AC13" si="21">X11+AB11</f>
        <v>0</v>
      </c>
      <c r="AD11" s="9">
        <f t="shared" ref="AD11:AD13" si="22">ROUND((X11+Y11+Z11)*33.8%,0)</f>
        <v>0</v>
      </c>
      <c r="AE11" s="9">
        <f t="shared" ref="AE11:AE13" si="23">ROUND(X11*2%,0)</f>
        <v>0</v>
      </c>
      <c r="AF11" s="29"/>
      <c r="AG11" s="29"/>
      <c r="AH11" s="29"/>
      <c r="AI11" s="9">
        <f t="shared" ref="AI11:AI13" si="24">AF11+AG11+AH11</f>
        <v>0</v>
      </c>
      <c r="AJ11" s="47">
        <f>OON!CJ11</f>
        <v>0</v>
      </c>
      <c r="AK11" s="47">
        <f>OON!CK11</f>
        <v>0</v>
      </c>
      <c r="AL11" s="47"/>
      <c r="AM11" s="47"/>
      <c r="AN11" s="47"/>
      <c r="AO11" s="47"/>
      <c r="AP11" s="47"/>
      <c r="AQ11" s="47"/>
      <c r="AR11" s="47"/>
      <c r="AS11" s="47">
        <f t="shared" ref="AS11:AS13" si="25">AJ11+AL11+AM11+AP11+AR11+AN11</f>
        <v>0</v>
      </c>
      <c r="AT11" s="47">
        <f t="shared" ref="AT11:AT13" si="26">AK11+AQ11+AO11</f>
        <v>0</v>
      </c>
      <c r="AU11" s="47">
        <f t="shared" ref="AU11:AU13" si="27">AS11+AT11</f>
        <v>0</v>
      </c>
      <c r="AV11" s="9">
        <f t="shared" ref="AV11:AV13" si="28">AW11+AX11+AY11+AZ11+BA11</f>
        <v>16951201</v>
      </c>
      <c r="AW11" s="9">
        <f t="shared" ref="AW11:AW13" si="29">I11+X11</f>
        <v>12326996</v>
      </c>
      <c r="AX11" s="9">
        <f t="shared" ref="AX11:AX13" si="30">J11+AB11</f>
        <v>30000</v>
      </c>
      <c r="AY11" s="9">
        <f t="shared" ref="AY11:AY13" si="31">K11+AD11</f>
        <v>4176665</v>
      </c>
      <c r="AZ11" s="9">
        <f t="shared" ref="AZ11:AZ13" si="32">L11+AE11</f>
        <v>246540</v>
      </c>
      <c r="BA11" s="9">
        <f t="shared" ref="BA11:BA13" si="33">M11+AI11</f>
        <v>171000</v>
      </c>
      <c r="BB11" s="47">
        <f t="shared" ref="BB11:BB13" si="34">BC11+BD11</f>
        <v>20.68</v>
      </c>
      <c r="BC11" s="47">
        <f t="shared" ref="BC11:BC13" si="35">O11+AS11</f>
        <v>16.5</v>
      </c>
      <c r="BD11" s="47">
        <f t="shared" ref="BD11:BD13" si="36">P11+AT11</f>
        <v>4.18</v>
      </c>
    </row>
    <row r="12" spans="1:57" x14ac:dyDescent="0.25">
      <c r="A12" s="5">
        <v>1402</v>
      </c>
      <c r="B12" s="2">
        <v>600010007</v>
      </c>
      <c r="C12" s="7">
        <v>828840</v>
      </c>
      <c r="D12" s="8" t="s">
        <v>21</v>
      </c>
      <c r="E12" s="20">
        <v>3121</v>
      </c>
      <c r="F12" s="20" t="s">
        <v>110</v>
      </c>
      <c r="G12" s="20" t="s">
        <v>96</v>
      </c>
      <c r="H12" s="9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63">
        <v>0</v>
      </c>
      <c r="O12" s="47">
        <v>0</v>
      </c>
      <c r="P12" s="47">
        <v>0</v>
      </c>
      <c r="Q12" s="9">
        <f>(OON!CF12+OON!CG12)*-1</f>
        <v>0</v>
      </c>
      <c r="R12" s="50"/>
      <c r="S12" s="50"/>
      <c r="T12" s="50"/>
      <c r="U12" s="50"/>
      <c r="V12" s="50"/>
      <c r="W12" s="50"/>
      <c r="X12" s="9">
        <f t="shared" si="19"/>
        <v>0</v>
      </c>
      <c r="Y12" s="9"/>
      <c r="Z12" s="9">
        <f>OON!CF12+OON!CG12</f>
        <v>0</v>
      </c>
      <c r="AA12" s="9">
        <f>OON!CA12+OON!CE12</f>
        <v>0</v>
      </c>
      <c r="AB12" s="9">
        <f t="shared" si="20"/>
        <v>0</v>
      </c>
      <c r="AC12" s="9">
        <f t="shared" si="21"/>
        <v>0</v>
      </c>
      <c r="AD12" s="9">
        <f t="shared" si="22"/>
        <v>0</v>
      </c>
      <c r="AE12" s="9">
        <f t="shared" si="23"/>
        <v>0</v>
      </c>
      <c r="AF12" s="50"/>
      <c r="AG12" s="50"/>
      <c r="AH12" s="50"/>
      <c r="AI12" s="9">
        <f t="shared" si="24"/>
        <v>0</v>
      </c>
      <c r="AJ12" s="47">
        <f>OON!CJ12</f>
        <v>0</v>
      </c>
      <c r="AK12" s="47">
        <f>OON!CK12</f>
        <v>0</v>
      </c>
      <c r="AL12" s="47"/>
      <c r="AM12" s="47"/>
      <c r="AN12" s="47"/>
      <c r="AO12" s="47"/>
      <c r="AP12" s="47"/>
      <c r="AQ12" s="47"/>
      <c r="AR12" s="47"/>
      <c r="AS12" s="47">
        <f t="shared" si="25"/>
        <v>0</v>
      </c>
      <c r="AT12" s="47">
        <f t="shared" si="26"/>
        <v>0</v>
      </c>
      <c r="AU12" s="47">
        <f t="shared" si="27"/>
        <v>0</v>
      </c>
      <c r="AV12" s="9">
        <f t="shared" si="28"/>
        <v>0</v>
      </c>
      <c r="AW12" s="9">
        <f t="shared" si="29"/>
        <v>0</v>
      </c>
      <c r="AX12" s="9">
        <f t="shared" si="30"/>
        <v>0</v>
      </c>
      <c r="AY12" s="9">
        <f t="shared" si="31"/>
        <v>0</v>
      </c>
      <c r="AZ12" s="9">
        <f t="shared" si="32"/>
        <v>0</v>
      </c>
      <c r="BA12" s="9">
        <f t="shared" si="33"/>
        <v>0</v>
      </c>
      <c r="BB12" s="47">
        <f t="shared" si="34"/>
        <v>0</v>
      </c>
      <c r="BC12" s="47">
        <f t="shared" si="35"/>
        <v>0</v>
      </c>
      <c r="BD12" s="47">
        <f t="shared" si="36"/>
        <v>0</v>
      </c>
    </row>
    <row r="13" spans="1:57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96</v>
      </c>
      <c r="H13" s="9">
        <v>1532650</v>
      </c>
      <c r="I13" s="9">
        <v>1119938</v>
      </c>
      <c r="J13" s="9">
        <v>0</v>
      </c>
      <c r="K13" s="9">
        <v>378539</v>
      </c>
      <c r="L13" s="9">
        <v>22399</v>
      </c>
      <c r="M13" s="9">
        <v>11774</v>
      </c>
      <c r="N13" s="63">
        <v>3.53</v>
      </c>
      <c r="O13" s="47">
        <v>0</v>
      </c>
      <c r="P13" s="47">
        <v>3.53</v>
      </c>
      <c r="Q13" s="9">
        <f>(OON!CF13+OON!CG13)*-1</f>
        <v>0</v>
      </c>
      <c r="R13" s="50"/>
      <c r="S13" s="50"/>
      <c r="T13" s="50"/>
      <c r="U13" s="50"/>
      <c r="V13" s="50"/>
      <c r="W13" s="50"/>
      <c r="X13" s="9">
        <f t="shared" si="19"/>
        <v>0</v>
      </c>
      <c r="Y13" s="9"/>
      <c r="Z13" s="9">
        <f>OON!CF13+OON!CG13</f>
        <v>0</v>
      </c>
      <c r="AA13" s="9">
        <f>OON!CA13+OON!CE13</f>
        <v>0</v>
      </c>
      <c r="AB13" s="9">
        <f t="shared" si="20"/>
        <v>0</v>
      </c>
      <c r="AC13" s="9">
        <f t="shared" si="21"/>
        <v>0</v>
      </c>
      <c r="AD13" s="9">
        <f t="shared" si="22"/>
        <v>0</v>
      </c>
      <c r="AE13" s="9">
        <f t="shared" si="23"/>
        <v>0</v>
      </c>
      <c r="AF13" s="50"/>
      <c r="AG13" s="50"/>
      <c r="AH13" s="50"/>
      <c r="AI13" s="9">
        <f t="shared" si="24"/>
        <v>0</v>
      </c>
      <c r="AJ13" s="47">
        <f>OON!CJ13</f>
        <v>0</v>
      </c>
      <c r="AK13" s="47">
        <f>OON!CK13</f>
        <v>0</v>
      </c>
      <c r="AL13" s="47"/>
      <c r="AM13" s="47"/>
      <c r="AN13" s="47"/>
      <c r="AO13" s="47"/>
      <c r="AP13" s="47"/>
      <c r="AQ13" s="47"/>
      <c r="AR13" s="47"/>
      <c r="AS13" s="47">
        <f t="shared" si="25"/>
        <v>0</v>
      </c>
      <c r="AT13" s="47">
        <f t="shared" si="26"/>
        <v>0</v>
      </c>
      <c r="AU13" s="47">
        <f t="shared" si="27"/>
        <v>0</v>
      </c>
      <c r="AV13" s="9">
        <f t="shared" si="28"/>
        <v>1532650</v>
      </c>
      <c r="AW13" s="9">
        <f t="shared" si="29"/>
        <v>1119938</v>
      </c>
      <c r="AX13" s="9">
        <f t="shared" si="30"/>
        <v>0</v>
      </c>
      <c r="AY13" s="9">
        <f t="shared" si="31"/>
        <v>378539</v>
      </c>
      <c r="AZ13" s="9">
        <f t="shared" si="32"/>
        <v>22399</v>
      </c>
      <c r="BA13" s="9">
        <f t="shared" si="33"/>
        <v>11774</v>
      </c>
      <c r="BB13" s="47">
        <f t="shared" si="34"/>
        <v>3.53</v>
      </c>
      <c r="BC13" s="47">
        <f t="shared" si="35"/>
        <v>0</v>
      </c>
      <c r="BD13" s="47">
        <f t="shared" si="36"/>
        <v>3.53</v>
      </c>
    </row>
    <row r="14" spans="1:57" x14ac:dyDescent="0.25">
      <c r="A14" s="30"/>
      <c r="B14" s="31"/>
      <c r="C14" s="32"/>
      <c r="D14" s="33" t="s">
        <v>148</v>
      </c>
      <c r="E14" s="31"/>
      <c r="F14" s="31"/>
      <c r="G14" s="32"/>
      <c r="H14" s="34">
        <v>18483851</v>
      </c>
      <c r="I14" s="34">
        <v>13446934</v>
      </c>
      <c r="J14" s="34">
        <v>30000</v>
      </c>
      <c r="K14" s="34">
        <v>4555204</v>
      </c>
      <c r="L14" s="34">
        <v>268939</v>
      </c>
      <c r="M14" s="34">
        <v>182774</v>
      </c>
      <c r="N14" s="64">
        <v>24.21</v>
      </c>
      <c r="O14" s="64">
        <v>16.5</v>
      </c>
      <c r="P14" s="64">
        <v>7.7099999999999991</v>
      </c>
      <c r="Q14" s="51">
        <f t="shared" ref="Q14:BD14" si="37">SUM(Q11:Q13)</f>
        <v>0</v>
      </c>
      <c r="R14" s="51">
        <f t="shared" si="37"/>
        <v>0</v>
      </c>
      <c r="S14" s="51">
        <f t="shared" si="37"/>
        <v>0</v>
      </c>
      <c r="T14" s="51">
        <f t="shared" si="37"/>
        <v>0</v>
      </c>
      <c r="U14" s="51">
        <f t="shared" si="37"/>
        <v>0</v>
      </c>
      <c r="V14" s="51">
        <f t="shared" si="37"/>
        <v>0</v>
      </c>
      <c r="W14" s="51">
        <f t="shared" si="37"/>
        <v>0</v>
      </c>
      <c r="X14" s="51">
        <f t="shared" si="37"/>
        <v>0</v>
      </c>
      <c r="Y14" s="51">
        <f t="shared" si="37"/>
        <v>0</v>
      </c>
      <c r="Z14" s="51">
        <f t="shared" si="37"/>
        <v>0</v>
      </c>
      <c r="AA14" s="51">
        <f t="shared" si="37"/>
        <v>0</v>
      </c>
      <c r="AB14" s="51">
        <f t="shared" si="37"/>
        <v>0</v>
      </c>
      <c r="AC14" s="51">
        <f t="shared" si="37"/>
        <v>0</v>
      </c>
      <c r="AD14" s="51">
        <f t="shared" si="37"/>
        <v>0</v>
      </c>
      <c r="AE14" s="51">
        <f t="shared" si="37"/>
        <v>0</v>
      </c>
      <c r="AF14" s="51">
        <f t="shared" si="37"/>
        <v>0</v>
      </c>
      <c r="AG14" s="51">
        <f t="shared" si="37"/>
        <v>0</v>
      </c>
      <c r="AH14" s="51">
        <f t="shared" si="37"/>
        <v>0</v>
      </c>
      <c r="AI14" s="51">
        <f t="shared" si="37"/>
        <v>0</v>
      </c>
      <c r="AJ14" s="58">
        <f t="shared" si="37"/>
        <v>0</v>
      </c>
      <c r="AK14" s="58">
        <f t="shared" si="37"/>
        <v>0</v>
      </c>
      <c r="AL14" s="48">
        <f t="shared" si="37"/>
        <v>0</v>
      </c>
      <c r="AM14" s="48">
        <f t="shared" si="37"/>
        <v>0</v>
      </c>
      <c r="AN14" s="48">
        <f t="shared" si="37"/>
        <v>0</v>
      </c>
      <c r="AO14" s="48">
        <f t="shared" si="37"/>
        <v>0</v>
      </c>
      <c r="AP14" s="48">
        <f t="shared" si="37"/>
        <v>0</v>
      </c>
      <c r="AQ14" s="48">
        <f t="shared" si="37"/>
        <v>0</v>
      </c>
      <c r="AR14" s="48">
        <f t="shared" si="37"/>
        <v>0</v>
      </c>
      <c r="AS14" s="48">
        <f t="shared" si="37"/>
        <v>0</v>
      </c>
      <c r="AT14" s="48">
        <f t="shared" si="37"/>
        <v>0</v>
      </c>
      <c r="AU14" s="48">
        <f t="shared" si="37"/>
        <v>0</v>
      </c>
      <c r="AV14" s="34">
        <f t="shared" si="37"/>
        <v>18483851</v>
      </c>
      <c r="AW14" s="34">
        <f t="shared" si="37"/>
        <v>13446934</v>
      </c>
      <c r="AX14" s="34">
        <f t="shared" si="37"/>
        <v>30000</v>
      </c>
      <c r="AY14" s="34">
        <f t="shared" si="37"/>
        <v>4555204</v>
      </c>
      <c r="AZ14" s="34">
        <f t="shared" si="37"/>
        <v>268939</v>
      </c>
      <c r="BA14" s="34">
        <f t="shared" si="37"/>
        <v>182774</v>
      </c>
      <c r="BB14" s="48">
        <f t="shared" si="37"/>
        <v>24.21</v>
      </c>
      <c r="BC14" s="48">
        <f t="shared" si="37"/>
        <v>16.5</v>
      </c>
      <c r="BD14" s="48">
        <f t="shared" si="37"/>
        <v>7.7099999999999991</v>
      </c>
      <c r="BE14" s="43">
        <f>AV14-H14</f>
        <v>0</v>
      </c>
    </row>
    <row r="15" spans="1:57" x14ac:dyDescent="0.25">
      <c r="A15" s="26">
        <v>1403</v>
      </c>
      <c r="B15" s="6">
        <v>600010449</v>
      </c>
      <c r="C15" s="27">
        <v>60252758</v>
      </c>
      <c r="D15" s="28" t="s">
        <v>22</v>
      </c>
      <c r="E15" s="6">
        <v>3121</v>
      </c>
      <c r="F15" s="6" t="s">
        <v>18</v>
      </c>
      <c r="G15" s="6" t="s">
        <v>19</v>
      </c>
      <c r="H15" s="29">
        <v>21844647</v>
      </c>
      <c r="I15" s="29">
        <v>15727509</v>
      </c>
      <c r="J15" s="29">
        <v>222040</v>
      </c>
      <c r="K15" s="29">
        <v>5390948</v>
      </c>
      <c r="L15" s="29">
        <v>314550</v>
      </c>
      <c r="M15" s="29">
        <v>189600</v>
      </c>
      <c r="N15" s="63">
        <v>24.95</v>
      </c>
      <c r="O15" s="47">
        <v>20.14</v>
      </c>
      <c r="P15" s="47">
        <v>4.8099999999999996</v>
      </c>
      <c r="Q15" s="9">
        <f>(OON!CF15+OON!CG15)*-1</f>
        <v>13454</v>
      </c>
      <c r="R15" s="29"/>
      <c r="S15" s="29"/>
      <c r="T15" s="29"/>
      <c r="U15" s="29"/>
      <c r="V15" s="29"/>
      <c r="W15" s="29"/>
      <c r="X15" s="9">
        <f t="shared" ref="X15:X16" si="38">SUM(Q15:W15)</f>
        <v>13454</v>
      </c>
      <c r="Y15" s="9"/>
      <c r="Z15" s="9">
        <f>OON!CF15+OON!CG15</f>
        <v>-13454</v>
      </c>
      <c r="AA15" s="9">
        <f>OON!CA15+OON!CE15</f>
        <v>0</v>
      </c>
      <c r="AB15" s="9">
        <f t="shared" ref="AB15:AB16" si="39">SUM(Y15:AA15)</f>
        <v>-13454</v>
      </c>
      <c r="AC15" s="9">
        <f t="shared" ref="AC15:AC16" si="40">X15+AB15</f>
        <v>0</v>
      </c>
      <c r="AD15" s="9">
        <f t="shared" ref="AD15:AD16" si="41">ROUND((X15+Y15+Z15)*33.8%,0)</f>
        <v>0</v>
      </c>
      <c r="AE15" s="9">
        <f t="shared" ref="AE15:AE16" si="42">ROUND(X15*2%,0)</f>
        <v>269</v>
      </c>
      <c r="AF15" s="29"/>
      <c r="AG15" s="29"/>
      <c r="AH15" s="29"/>
      <c r="AI15" s="9">
        <f t="shared" ref="AI15:AI16" si="43">AF15+AG15+AH15</f>
        <v>0</v>
      </c>
      <c r="AJ15" s="47">
        <f>OON!CJ15</f>
        <v>0</v>
      </c>
      <c r="AK15" s="47">
        <f>OON!CK15</f>
        <v>0.05</v>
      </c>
      <c r="AL15" s="47"/>
      <c r="AM15" s="47"/>
      <c r="AN15" s="47"/>
      <c r="AO15" s="47"/>
      <c r="AP15" s="47"/>
      <c r="AQ15" s="47"/>
      <c r="AR15" s="47"/>
      <c r="AS15" s="47">
        <f t="shared" ref="AS15:AS16" si="44">AJ15+AL15+AM15+AP15+AR15+AN15</f>
        <v>0</v>
      </c>
      <c r="AT15" s="47">
        <f t="shared" ref="AT15:AT16" si="45">AK15+AQ15+AO15</f>
        <v>0.05</v>
      </c>
      <c r="AU15" s="47">
        <f t="shared" ref="AU15:AU16" si="46">AS15+AT15</f>
        <v>0.05</v>
      </c>
      <c r="AV15" s="9">
        <f t="shared" ref="AV15:AV16" si="47">AW15+AX15+AY15+AZ15+BA15</f>
        <v>21844916</v>
      </c>
      <c r="AW15" s="9">
        <f t="shared" ref="AW15:AW16" si="48">I15+X15</f>
        <v>15740963</v>
      </c>
      <c r="AX15" s="9">
        <f t="shared" ref="AX15:AX16" si="49">J15+AB15</f>
        <v>208586</v>
      </c>
      <c r="AY15" s="9">
        <f t="shared" ref="AY15:AY16" si="50">K15+AD15</f>
        <v>5390948</v>
      </c>
      <c r="AZ15" s="9">
        <f t="shared" ref="AZ15:AZ16" si="51">L15+AE15</f>
        <v>314819</v>
      </c>
      <c r="BA15" s="9">
        <f t="shared" ref="BA15:BA16" si="52">M15+AI15</f>
        <v>189600</v>
      </c>
      <c r="BB15" s="47">
        <f t="shared" ref="BB15:BB16" si="53">BC15+BD15</f>
        <v>25</v>
      </c>
      <c r="BC15" s="47">
        <f t="shared" ref="BC15:BC16" si="54">O15+AS15</f>
        <v>20.14</v>
      </c>
      <c r="BD15" s="47">
        <f t="shared" ref="BD15:BD16" si="55">P15+AT15</f>
        <v>4.8599999999999994</v>
      </c>
    </row>
    <row r="16" spans="1:57" x14ac:dyDescent="0.25">
      <c r="A16" s="5">
        <v>1403</v>
      </c>
      <c r="B16" s="2">
        <v>600010449</v>
      </c>
      <c r="C16" s="7">
        <v>60252758</v>
      </c>
      <c r="D16" s="8" t="s">
        <v>22</v>
      </c>
      <c r="E16" s="20">
        <v>3121</v>
      </c>
      <c r="F16" s="20" t="s">
        <v>110</v>
      </c>
      <c r="G16" s="20" t="s">
        <v>96</v>
      </c>
      <c r="H16" s="9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63">
        <v>0</v>
      </c>
      <c r="O16" s="47">
        <v>0</v>
      </c>
      <c r="P16" s="47">
        <v>0</v>
      </c>
      <c r="Q16" s="9">
        <f>(OON!CF16+OON!CG16)*-1</f>
        <v>0</v>
      </c>
      <c r="R16" s="50"/>
      <c r="S16" s="50"/>
      <c r="T16" s="50"/>
      <c r="U16" s="50"/>
      <c r="V16" s="50"/>
      <c r="W16" s="50"/>
      <c r="X16" s="9">
        <f t="shared" si="38"/>
        <v>0</v>
      </c>
      <c r="Y16" s="9"/>
      <c r="Z16" s="9">
        <f>OON!CF16+OON!CG16</f>
        <v>0</v>
      </c>
      <c r="AA16" s="9">
        <f>OON!CA16+OON!CE16</f>
        <v>0</v>
      </c>
      <c r="AB16" s="9">
        <f t="shared" si="39"/>
        <v>0</v>
      </c>
      <c r="AC16" s="9">
        <f t="shared" si="40"/>
        <v>0</v>
      </c>
      <c r="AD16" s="9">
        <f t="shared" si="41"/>
        <v>0</v>
      </c>
      <c r="AE16" s="9">
        <f t="shared" si="42"/>
        <v>0</v>
      </c>
      <c r="AF16" s="50"/>
      <c r="AG16" s="50"/>
      <c r="AH16" s="50"/>
      <c r="AI16" s="9">
        <f t="shared" si="43"/>
        <v>0</v>
      </c>
      <c r="AJ16" s="47">
        <f>OON!CJ16</f>
        <v>0</v>
      </c>
      <c r="AK16" s="47">
        <f>OON!CK16</f>
        <v>0</v>
      </c>
      <c r="AL16" s="47"/>
      <c r="AM16" s="47"/>
      <c r="AN16" s="47"/>
      <c r="AO16" s="47"/>
      <c r="AP16" s="47"/>
      <c r="AQ16" s="47"/>
      <c r="AR16" s="47"/>
      <c r="AS16" s="47">
        <f t="shared" si="44"/>
        <v>0</v>
      </c>
      <c r="AT16" s="47">
        <f t="shared" si="45"/>
        <v>0</v>
      </c>
      <c r="AU16" s="47">
        <f t="shared" si="46"/>
        <v>0</v>
      </c>
      <c r="AV16" s="9">
        <f t="shared" si="47"/>
        <v>0</v>
      </c>
      <c r="AW16" s="9">
        <f t="shared" si="48"/>
        <v>0</v>
      </c>
      <c r="AX16" s="9">
        <f t="shared" si="49"/>
        <v>0</v>
      </c>
      <c r="AY16" s="9">
        <f t="shared" si="50"/>
        <v>0</v>
      </c>
      <c r="AZ16" s="9">
        <f t="shared" si="51"/>
        <v>0</v>
      </c>
      <c r="BA16" s="9">
        <f t="shared" si="52"/>
        <v>0</v>
      </c>
      <c r="BB16" s="47">
        <f t="shared" si="53"/>
        <v>0</v>
      </c>
      <c r="BC16" s="47">
        <f t="shared" si="54"/>
        <v>0</v>
      </c>
      <c r="BD16" s="47">
        <f t="shared" si="55"/>
        <v>0</v>
      </c>
    </row>
    <row r="17" spans="1:57" x14ac:dyDescent="0.25">
      <c r="A17" s="30"/>
      <c r="B17" s="31"/>
      <c r="C17" s="32"/>
      <c r="D17" s="33" t="s">
        <v>149</v>
      </c>
      <c r="E17" s="35"/>
      <c r="F17" s="35"/>
      <c r="G17" s="35"/>
      <c r="H17" s="34">
        <v>21844647</v>
      </c>
      <c r="I17" s="51">
        <v>15727509</v>
      </c>
      <c r="J17" s="51">
        <v>222040</v>
      </c>
      <c r="K17" s="51">
        <v>5390948</v>
      </c>
      <c r="L17" s="51">
        <v>314550</v>
      </c>
      <c r="M17" s="51">
        <v>189600</v>
      </c>
      <c r="N17" s="65">
        <v>24.95</v>
      </c>
      <c r="O17" s="65">
        <v>20.14</v>
      </c>
      <c r="P17" s="65">
        <v>4.8099999999999996</v>
      </c>
      <c r="Q17" s="51">
        <f t="shared" ref="Q17:BD17" si="56">SUM(Q15:Q16)</f>
        <v>13454</v>
      </c>
      <c r="R17" s="51">
        <f t="shared" si="56"/>
        <v>0</v>
      </c>
      <c r="S17" s="51">
        <f t="shared" si="56"/>
        <v>0</v>
      </c>
      <c r="T17" s="51">
        <f t="shared" si="56"/>
        <v>0</v>
      </c>
      <c r="U17" s="51">
        <f t="shared" si="56"/>
        <v>0</v>
      </c>
      <c r="V17" s="51">
        <f t="shared" si="56"/>
        <v>0</v>
      </c>
      <c r="W17" s="51">
        <f t="shared" si="56"/>
        <v>0</v>
      </c>
      <c r="X17" s="51">
        <f t="shared" si="56"/>
        <v>13454</v>
      </c>
      <c r="Y17" s="51">
        <f t="shared" si="56"/>
        <v>0</v>
      </c>
      <c r="Z17" s="51">
        <f t="shared" si="56"/>
        <v>-13454</v>
      </c>
      <c r="AA17" s="51">
        <f t="shared" si="56"/>
        <v>0</v>
      </c>
      <c r="AB17" s="51">
        <f t="shared" si="56"/>
        <v>-13454</v>
      </c>
      <c r="AC17" s="51">
        <f t="shared" si="56"/>
        <v>0</v>
      </c>
      <c r="AD17" s="51">
        <f t="shared" si="56"/>
        <v>0</v>
      </c>
      <c r="AE17" s="51">
        <f t="shared" si="56"/>
        <v>269</v>
      </c>
      <c r="AF17" s="51">
        <f t="shared" si="56"/>
        <v>0</v>
      </c>
      <c r="AG17" s="51">
        <f t="shared" si="56"/>
        <v>0</v>
      </c>
      <c r="AH17" s="51">
        <f t="shared" si="56"/>
        <v>0</v>
      </c>
      <c r="AI17" s="51">
        <f t="shared" si="56"/>
        <v>0</v>
      </c>
      <c r="AJ17" s="58">
        <f t="shared" si="56"/>
        <v>0</v>
      </c>
      <c r="AK17" s="58">
        <f t="shared" si="56"/>
        <v>0.05</v>
      </c>
      <c r="AL17" s="48">
        <f t="shared" si="56"/>
        <v>0</v>
      </c>
      <c r="AM17" s="48">
        <f t="shared" si="56"/>
        <v>0</v>
      </c>
      <c r="AN17" s="48">
        <f t="shared" si="56"/>
        <v>0</v>
      </c>
      <c r="AO17" s="48">
        <f t="shared" si="56"/>
        <v>0</v>
      </c>
      <c r="AP17" s="48">
        <f t="shared" si="56"/>
        <v>0</v>
      </c>
      <c r="AQ17" s="48">
        <f t="shared" si="56"/>
        <v>0</v>
      </c>
      <c r="AR17" s="48">
        <f t="shared" si="56"/>
        <v>0</v>
      </c>
      <c r="AS17" s="48">
        <f t="shared" si="56"/>
        <v>0</v>
      </c>
      <c r="AT17" s="48">
        <f t="shared" si="56"/>
        <v>0.05</v>
      </c>
      <c r="AU17" s="48">
        <f t="shared" si="56"/>
        <v>0.05</v>
      </c>
      <c r="AV17" s="34">
        <f t="shared" si="56"/>
        <v>21844916</v>
      </c>
      <c r="AW17" s="34">
        <f t="shared" si="56"/>
        <v>15740963</v>
      </c>
      <c r="AX17" s="34">
        <f t="shared" si="56"/>
        <v>208586</v>
      </c>
      <c r="AY17" s="34">
        <f t="shared" si="56"/>
        <v>5390948</v>
      </c>
      <c r="AZ17" s="34">
        <f t="shared" si="56"/>
        <v>314819</v>
      </c>
      <c r="BA17" s="34">
        <f t="shared" si="56"/>
        <v>189600</v>
      </c>
      <c r="BB17" s="48">
        <f t="shared" si="56"/>
        <v>25</v>
      </c>
      <c r="BC17" s="48">
        <f t="shared" si="56"/>
        <v>20.14</v>
      </c>
      <c r="BD17" s="48">
        <f t="shared" si="56"/>
        <v>4.8599999999999994</v>
      </c>
      <c r="BE17" s="43">
        <f>AV17-H17</f>
        <v>269</v>
      </c>
    </row>
    <row r="18" spans="1:57" x14ac:dyDescent="0.25">
      <c r="A18" s="26">
        <v>1404</v>
      </c>
      <c r="B18" s="6">
        <v>600010414</v>
      </c>
      <c r="C18" s="27">
        <v>60252570</v>
      </c>
      <c r="D18" s="28" t="s">
        <v>67</v>
      </c>
      <c r="E18" s="6">
        <v>3121</v>
      </c>
      <c r="F18" s="6" t="s">
        <v>18</v>
      </c>
      <c r="G18" s="6" t="s">
        <v>19</v>
      </c>
      <c r="H18" s="29">
        <v>19581183</v>
      </c>
      <c r="I18" s="29">
        <v>14265376</v>
      </c>
      <c r="J18" s="29">
        <v>14800</v>
      </c>
      <c r="K18" s="29">
        <v>4826699</v>
      </c>
      <c r="L18" s="29">
        <v>285308</v>
      </c>
      <c r="M18" s="29">
        <v>189000</v>
      </c>
      <c r="N18" s="63">
        <v>23.29</v>
      </c>
      <c r="O18" s="47">
        <v>17.71</v>
      </c>
      <c r="P18" s="47">
        <v>5.58</v>
      </c>
      <c r="Q18" s="9">
        <f>(OON!CF18+OON!CG18)*-1</f>
        <v>0</v>
      </c>
      <c r="R18" s="29"/>
      <c r="S18" s="29"/>
      <c r="T18" s="29"/>
      <c r="U18" s="29"/>
      <c r="V18" s="29"/>
      <c r="W18" s="29"/>
      <c r="X18" s="9">
        <f t="shared" ref="X18:X19" si="57">SUM(Q18:W18)</f>
        <v>0</v>
      </c>
      <c r="Y18" s="9"/>
      <c r="Z18" s="9">
        <f>OON!CF18+OON!CG18</f>
        <v>0</v>
      </c>
      <c r="AA18" s="9">
        <f>OON!CA18+OON!CE18</f>
        <v>0</v>
      </c>
      <c r="AB18" s="9">
        <f t="shared" ref="AB18:AB19" si="58">SUM(Y18:AA18)</f>
        <v>0</v>
      </c>
      <c r="AC18" s="9">
        <f t="shared" ref="AC18:AC19" si="59">X18+AB18</f>
        <v>0</v>
      </c>
      <c r="AD18" s="9">
        <f t="shared" ref="AD18:AD19" si="60">ROUND((X18+Y18+Z18)*33.8%,0)</f>
        <v>0</v>
      </c>
      <c r="AE18" s="9">
        <f t="shared" ref="AE18:AE19" si="61">ROUND(X18*2%,0)</f>
        <v>0</v>
      </c>
      <c r="AF18" s="29"/>
      <c r="AG18" s="29"/>
      <c r="AH18" s="29"/>
      <c r="AI18" s="9">
        <f t="shared" ref="AI18:AI19" si="62">AF18+AG18+AH18</f>
        <v>0</v>
      </c>
      <c r="AJ18" s="47">
        <f>OON!CJ18</f>
        <v>0</v>
      </c>
      <c r="AK18" s="47">
        <f>OON!CK18</f>
        <v>0</v>
      </c>
      <c r="AL18" s="47"/>
      <c r="AM18" s="47"/>
      <c r="AN18" s="47"/>
      <c r="AO18" s="47"/>
      <c r="AP18" s="47"/>
      <c r="AQ18" s="47"/>
      <c r="AR18" s="47"/>
      <c r="AS18" s="47">
        <f t="shared" ref="AS18:AS19" si="63">AJ18+AL18+AM18+AP18+AR18+AN18</f>
        <v>0</v>
      </c>
      <c r="AT18" s="47">
        <f t="shared" ref="AT18:AT19" si="64">AK18+AQ18+AO18</f>
        <v>0</v>
      </c>
      <c r="AU18" s="47">
        <f t="shared" ref="AU18:AU19" si="65">AS18+AT18</f>
        <v>0</v>
      </c>
      <c r="AV18" s="9">
        <f t="shared" ref="AV18:AV19" si="66">AW18+AX18+AY18+AZ18+BA18</f>
        <v>19581183</v>
      </c>
      <c r="AW18" s="9">
        <f t="shared" ref="AW18:AW19" si="67">I18+X18</f>
        <v>14265376</v>
      </c>
      <c r="AX18" s="9">
        <f t="shared" ref="AX18:AX19" si="68">J18+AB18</f>
        <v>14800</v>
      </c>
      <c r="AY18" s="9">
        <f t="shared" ref="AY18:AY19" si="69">K18+AD18</f>
        <v>4826699</v>
      </c>
      <c r="AZ18" s="9">
        <f t="shared" ref="AZ18:AZ19" si="70">L18+AE18</f>
        <v>285308</v>
      </c>
      <c r="BA18" s="9">
        <f t="shared" ref="BA18:BA19" si="71">M18+AI18</f>
        <v>189000</v>
      </c>
      <c r="BB18" s="47">
        <f t="shared" ref="BB18:BB19" si="72">BC18+BD18</f>
        <v>23.29</v>
      </c>
      <c r="BC18" s="47">
        <f t="shared" ref="BC18:BC19" si="73">O18+AS18</f>
        <v>17.71</v>
      </c>
      <c r="BD18" s="47">
        <f t="shared" ref="BD18:BD19" si="74">P18+AT18</f>
        <v>5.58</v>
      </c>
    </row>
    <row r="19" spans="1:57" x14ac:dyDescent="0.25">
      <c r="A19" s="5">
        <v>1404</v>
      </c>
      <c r="B19" s="2">
        <v>600010414</v>
      </c>
      <c r="C19" s="7">
        <v>60252570</v>
      </c>
      <c r="D19" s="8" t="s">
        <v>67</v>
      </c>
      <c r="E19" s="20">
        <v>3121</v>
      </c>
      <c r="F19" s="20" t="s">
        <v>110</v>
      </c>
      <c r="G19" s="20" t="s">
        <v>96</v>
      </c>
      <c r="H19" s="9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63">
        <v>0</v>
      </c>
      <c r="O19" s="47">
        <v>0</v>
      </c>
      <c r="P19" s="47">
        <v>0</v>
      </c>
      <c r="Q19" s="9">
        <f>(OON!CF19+OON!CG19)*-1</f>
        <v>0</v>
      </c>
      <c r="R19" s="50"/>
      <c r="S19" s="50"/>
      <c r="T19" s="50"/>
      <c r="U19" s="50"/>
      <c r="V19" s="50"/>
      <c r="W19" s="50"/>
      <c r="X19" s="9">
        <f t="shared" si="57"/>
        <v>0</v>
      </c>
      <c r="Y19" s="9"/>
      <c r="Z19" s="9">
        <f>OON!CF19+OON!CG19</f>
        <v>0</v>
      </c>
      <c r="AA19" s="9">
        <f>OON!CA19+OON!CE19</f>
        <v>0</v>
      </c>
      <c r="AB19" s="9">
        <f t="shared" si="58"/>
        <v>0</v>
      </c>
      <c r="AC19" s="9">
        <f t="shared" si="59"/>
        <v>0</v>
      </c>
      <c r="AD19" s="9">
        <f t="shared" si="60"/>
        <v>0</v>
      </c>
      <c r="AE19" s="9">
        <f t="shared" si="61"/>
        <v>0</v>
      </c>
      <c r="AF19" s="50"/>
      <c r="AG19" s="50"/>
      <c r="AH19" s="50"/>
      <c r="AI19" s="9">
        <f t="shared" si="62"/>
        <v>0</v>
      </c>
      <c r="AJ19" s="47">
        <f>OON!CJ19</f>
        <v>0</v>
      </c>
      <c r="AK19" s="47">
        <f>OON!CK19</f>
        <v>0</v>
      </c>
      <c r="AL19" s="47"/>
      <c r="AM19" s="47"/>
      <c r="AN19" s="47"/>
      <c r="AO19" s="47"/>
      <c r="AP19" s="47"/>
      <c r="AQ19" s="47"/>
      <c r="AR19" s="47"/>
      <c r="AS19" s="47">
        <f t="shared" si="63"/>
        <v>0</v>
      </c>
      <c r="AT19" s="47">
        <f t="shared" si="64"/>
        <v>0</v>
      </c>
      <c r="AU19" s="47">
        <f t="shared" si="65"/>
        <v>0</v>
      </c>
      <c r="AV19" s="9">
        <f t="shared" si="66"/>
        <v>0</v>
      </c>
      <c r="AW19" s="9">
        <f t="shared" si="67"/>
        <v>0</v>
      </c>
      <c r="AX19" s="9">
        <f t="shared" si="68"/>
        <v>0</v>
      </c>
      <c r="AY19" s="9">
        <f t="shared" si="69"/>
        <v>0</v>
      </c>
      <c r="AZ19" s="9">
        <f t="shared" si="70"/>
        <v>0</v>
      </c>
      <c r="BA19" s="9">
        <f t="shared" si="71"/>
        <v>0</v>
      </c>
      <c r="BB19" s="47">
        <f t="shared" si="72"/>
        <v>0</v>
      </c>
      <c r="BC19" s="47">
        <f t="shared" si="73"/>
        <v>0</v>
      </c>
      <c r="BD19" s="47">
        <f t="shared" si="74"/>
        <v>0</v>
      </c>
    </row>
    <row r="20" spans="1:57" x14ac:dyDescent="0.25">
      <c r="A20" s="30"/>
      <c r="B20" s="31"/>
      <c r="C20" s="32"/>
      <c r="D20" s="33" t="s">
        <v>150</v>
      </c>
      <c r="E20" s="35"/>
      <c r="F20" s="35"/>
      <c r="G20" s="35"/>
      <c r="H20" s="34">
        <v>19581183</v>
      </c>
      <c r="I20" s="51">
        <v>14265376</v>
      </c>
      <c r="J20" s="51">
        <v>14800</v>
      </c>
      <c r="K20" s="51">
        <v>4826699</v>
      </c>
      <c r="L20" s="51">
        <v>285308</v>
      </c>
      <c r="M20" s="51">
        <v>189000</v>
      </c>
      <c r="N20" s="65">
        <v>23.29</v>
      </c>
      <c r="O20" s="65">
        <v>17.71</v>
      </c>
      <c r="P20" s="65">
        <v>5.58</v>
      </c>
      <c r="Q20" s="51">
        <f t="shared" ref="Q20:BD20" si="75">SUM(Q18:Q19)</f>
        <v>0</v>
      </c>
      <c r="R20" s="51">
        <f t="shared" si="75"/>
        <v>0</v>
      </c>
      <c r="S20" s="51">
        <f t="shared" si="75"/>
        <v>0</v>
      </c>
      <c r="T20" s="51">
        <f t="shared" si="75"/>
        <v>0</v>
      </c>
      <c r="U20" s="51">
        <f t="shared" si="75"/>
        <v>0</v>
      </c>
      <c r="V20" s="51">
        <f t="shared" si="75"/>
        <v>0</v>
      </c>
      <c r="W20" s="51">
        <f t="shared" si="75"/>
        <v>0</v>
      </c>
      <c r="X20" s="51">
        <f t="shared" si="75"/>
        <v>0</v>
      </c>
      <c r="Y20" s="51">
        <f t="shared" si="75"/>
        <v>0</v>
      </c>
      <c r="Z20" s="51">
        <f t="shared" si="75"/>
        <v>0</v>
      </c>
      <c r="AA20" s="51">
        <f t="shared" si="75"/>
        <v>0</v>
      </c>
      <c r="AB20" s="51">
        <f t="shared" si="75"/>
        <v>0</v>
      </c>
      <c r="AC20" s="51">
        <f t="shared" si="75"/>
        <v>0</v>
      </c>
      <c r="AD20" s="51">
        <f t="shared" si="75"/>
        <v>0</v>
      </c>
      <c r="AE20" s="51">
        <f t="shared" si="75"/>
        <v>0</v>
      </c>
      <c r="AF20" s="51">
        <f t="shared" si="75"/>
        <v>0</v>
      </c>
      <c r="AG20" s="51">
        <f t="shared" si="75"/>
        <v>0</v>
      </c>
      <c r="AH20" s="51">
        <f t="shared" si="75"/>
        <v>0</v>
      </c>
      <c r="AI20" s="51">
        <f t="shared" si="75"/>
        <v>0</v>
      </c>
      <c r="AJ20" s="58">
        <f t="shared" si="75"/>
        <v>0</v>
      </c>
      <c r="AK20" s="58">
        <f t="shared" si="75"/>
        <v>0</v>
      </c>
      <c r="AL20" s="48">
        <f t="shared" si="75"/>
        <v>0</v>
      </c>
      <c r="AM20" s="48">
        <f t="shared" si="75"/>
        <v>0</v>
      </c>
      <c r="AN20" s="48">
        <f t="shared" si="75"/>
        <v>0</v>
      </c>
      <c r="AO20" s="48">
        <f t="shared" si="75"/>
        <v>0</v>
      </c>
      <c r="AP20" s="48">
        <f t="shared" si="75"/>
        <v>0</v>
      </c>
      <c r="AQ20" s="48">
        <f t="shared" si="75"/>
        <v>0</v>
      </c>
      <c r="AR20" s="48">
        <f t="shared" si="75"/>
        <v>0</v>
      </c>
      <c r="AS20" s="48">
        <f t="shared" si="75"/>
        <v>0</v>
      </c>
      <c r="AT20" s="48">
        <f t="shared" si="75"/>
        <v>0</v>
      </c>
      <c r="AU20" s="48">
        <f t="shared" si="75"/>
        <v>0</v>
      </c>
      <c r="AV20" s="34">
        <f t="shared" si="75"/>
        <v>19581183</v>
      </c>
      <c r="AW20" s="34">
        <f t="shared" si="75"/>
        <v>14265376</v>
      </c>
      <c r="AX20" s="34">
        <f t="shared" si="75"/>
        <v>14800</v>
      </c>
      <c r="AY20" s="34">
        <f t="shared" si="75"/>
        <v>4826699</v>
      </c>
      <c r="AZ20" s="34">
        <f t="shared" si="75"/>
        <v>285308</v>
      </c>
      <c r="BA20" s="34">
        <f t="shared" si="75"/>
        <v>189000</v>
      </c>
      <c r="BB20" s="48">
        <f t="shared" si="75"/>
        <v>23.29</v>
      </c>
      <c r="BC20" s="48">
        <f t="shared" si="75"/>
        <v>17.71</v>
      </c>
      <c r="BD20" s="48">
        <f t="shared" si="75"/>
        <v>5.58</v>
      </c>
      <c r="BE20" s="43">
        <f>AV20-H20</f>
        <v>0</v>
      </c>
    </row>
    <row r="21" spans="1:57" x14ac:dyDescent="0.25">
      <c r="A21" s="26">
        <v>1405</v>
      </c>
      <c r="B21" s="6">
        <v>600010554</v>
      </c>
      <c r="C21" s="27">
        <v>46748016</v>
      </c>
      <c r="D21" s="28" t="s">
        <v>23</v>
      </c>
      <c r="E21" s="6">
        <v>3121</v>
      </c>
      <c r="F21" s="6" t="s">
        <v>18</v>
      </c>
      <c r="G21" s="6" t="s">
        <v>19</v>
      </c>
      <c r="H21" s="29">
        <v>53995260</v>
      </c>
      <c r="I21" s="29">
        <v>39075287</v>
      </c>
      <c r="J21" s="29">
        <v>290000</v>
      </c>
      <c r="K21" s="29">
        <v>13305467</v>
      </c>
      <c r="L21" s="29">
        <v>781506</v>
      </c>
      <c r="M21" s="29">
        <v>543000</v>
      </c>
      <c r="N21" s="63">
        <v>62.57</v>
      </c>
      <c r="O21" s="47">
        <v>50.5</v>
      </c>
      <c r="P21" s="47">
        <v>12.07</v>
      </c>
      <c r="Q21" s="9">
        <f>(OON!CF21+OON!CG21)*-1</f>
        <v>0</v>
      </c>
      <c r="R21" s="29"/>
      <c r="S21" s="29"/>
      <c r="T21" s="29"/>
      <c r="U21" s="29"/>
      <c r="V21" s="29"/>
      <c r="W21" s="29"/>
      <c r="X21" s="9">
        <f t="shared" ref="X21:X22" si="76">SUM(Q21:W21)</f>
        <v>0</v>
      </c>
      <c r="Y21" s="9"/>
      <c r="Z21" s="9">
        <f>OON!CF21+OON!CG21</f>
        <v>0</v>
      </c>
      <c r="AA21" s="9">
        <f>OON!CA21+OON!CE21</f>
        <v>0</v>
      </c>
      <c r="AB21" s="9">
        <f t="shared" ref="AB21:AB22" si="77">SUM(Y21:AA21)</f>
        <v>0</v>
      </c>
      <c r="AC21" s="9">
        <f t="shared" ref="AC21:AC22" si="78">X21+AB21</f>
        <v>0</v>
      </c>
      <c r="AD21" s="9">
        <f t="shared" ref="AD21:AD22" si="79">ROUND((X21+Y21+Z21)*33.8%,0)</f>
        <v>0</v>
      </c>
      <c r="AE21" s="9">
        <f t="shared" ref="AE21:AE22" si="80">ROUND(X21*2%,0)</f>
        <v>0</v>
      </c>
      <c r="AF21" s="29"/>
      <c r="AG21" s="29"/>
      <c r="AH21" s="29"/>
      <c r="AI21" s="9">
        <f t="shared" ref="AI21:AI22" si="81">AF21+AG21+AH21</f>
        <v>0</v>
      </c>
      <c r="AJ21" s="47">
        <f>OON!CJ21</f>
        <v>0</v>
      </c>
      <c r="AK21" s="47">
        <f>OON!CK21</f>
        <v>0</v>
      </c>
      <c r="AL21" s="47"/>
      <c r="AM21" s="47"/>
      <c r="AN21" s="47"/>
      <c r="AO21" s="47"/>
      <c r="AP21" s="47"/>
      <c r="AQ21" s="47"/>
      <c r="AR21" s="47"/>
      <c r="AS21" s="47">
        <f t="shared" ref="AS21:AS22" si="82">AJ21+AL21+AM21+AP21+AR21+AN21</f>
        <v>0</v>
      </c>
      <c r="AT21" s="47">
        <f t="shared" ref="AT21:AT22" si="83">AK21+AQ21+AO21</f>
        <v>0</v>
      </c>
      <c r="AU21" s="47">
        <f t="shared" ref="AU21:AU22" si="84">AS21+AT21</f>
        <v>0</v>
      </c>
      <c r="AV21" s="9">
        <f t="shared" ref="AV21:AV22" si="85">AW21+AX21+AY21+AZ21+BA21</f>
        <v>53995260</v>
      </c>
      <c r="AW21" s="9">
        <f t="shared" ref="AW21:AW22" si="86">I21+X21</f>
        <v>39075287</v>
      </c>
      <c r="AX21" s="9">
        <f t="shared" ref="AX21:AX22" si="87">J21+AB21</f>
        <v>290000</v>
      </c>
      <c r="AY21" s="9">
        <f t="shared" ref="AY21:AY22" si="88">K21+AD21</f>
        <v>13305467</v>
      </c>
      <c r="AZ21" s="9">
        <f t="shared" ref="AZ21:AZ22" si="89">L21+AE21</f>
        <v>781506</v>
      </c>
      <c r="BA21" s="9">
        <f t="shared" ref="BA21:BA22" si="90">M21+AI21</f>
        <v>543000</v>
      </c>
      <c r="BB21" s="47">
        <f t="shared" ref="BB21:BB22" si="91">BC21+BD21</f>
        <v>62.57</v>
      </c>
      <c r="BC21" s="47">
        <f t="shared" ref="BC21:BC22" si="92">O21+AS21</f>
        <v>50.5</v>
      </c>
      <c r="BD21" s="47">
        <f t="shared" ref="BD21:BD22" si="93">P21+AT21</f>
        <v>12.07</v>
      </c>
    </row>
    <row r="22" spans="1:57" x14ac:dyDescent="0.25">
      <c r="A22" s="5">
        <v>1405</v>
      </c>
      <c r="B22" s="2">
        <v>600010554</v>
      </c>
      <c r="C22" s="7">
        <v>46748016</v>
      </c>
      <c r="D22" s="8" t="s">
        <v>23</v>
      </c>
      <c r="E22" s="20">
        <v>3121</v>
      </c>
      <c r="F22" s="20" t="s">
        <v>110</v>
      </c>
      <c r="G22" s="20" t="s">
        <v>96</v>
      </c>
      <c r="H22" s="9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63">
        <v>0</v>
      </c>
      <c r="O22" s="47">
        <v>0</v>
      </c>
      <c r="P22" s="47">
        <v>0</v>
      </c>
      <c r="Q22" s="9">
        <f>(OON!CF22+OON!CG22)*-1</f>
        <v>0</v>
      </c>
      <c r="R22" s="50"/>
      <c r="S22" s="50"/>
      <c r="T22" s="50"/>
      <c r="U22" s="50"/>
      <c r="V22" s="50"/>
      <c r="W22" s="50"/>
      <c r="X22" s="9">
        <f t="shared" si="76"/>
        <v>0</v>
      </c>
      <c r="Y22" s="9"/>
      <c r="Z22" s="9">
        <f>OON!CF22+OON!CG22</f>
        <v>0</v>
      </c>
      <c r="AA22" s="9">
        <f>OON!CA22+OON!CE22</f>
        <v>0</v>
      </c>
      <c r="AB22" s="9">
        <f t="shared" si="77"/>
        <v>0</v>
      </c>
      <c r="AC22" s="9">
        <f t="shared" si="78"/>
        <v>0</v>
      </c>
      <c r="AD22" s="9">
        <f t="shared" si="79"/>
        <v>0</v>
      </c>
      <c r="AE22" s="9">
        <f t="shared" si="80"/>
        <v>0</v>
      </c>
      <c r="AF22" s="50"/>
      <c r="AG22" s="50"/>
      <c r="AH22" s="50"/>
      <c r="AI22" s="9">
        <f t="shared" si="81"/>
        <v>0</v>
      </c>
      <c r="AJ22" s="47">
        <f>OON!CJ22</f>
        <v>0</v>
      </c>
      <c r="AK22" s="47">
        <f>OON!CK22</f>
        <v>0</v>
      </c>
      <c r="AL22" s="47"/>
      <c r="AM22" s="47"/>
      <c r="AN22" s="47"/>
      <c r="AO22" s="47"/>
      <c r="AP22" s="47"/>
      <c r="AQ22" s="47"/>
      <c r="AR22" s="47"/>
      <c r="AS22" s="47">
        <f t="shared" si="82"/>
        <v>0</v>
      </c>
      <c r="AT22" s="47">
        <f t="shared" si="83"/>
        <v>0</v>
      </c>
      <c r="AU22" s="47">
        <f t="shared" si="84"/>
        <v>0</v>
      </c>
      <c r="AV22" s="9">
        <f t="shared" si="85"/>
        <v>0</v>
      </c>
      <c r="AW22" s="9">
        <f t="shared" si="86"/>
        <v>0</v>
      </c>
      <c r="AX22" s="9">
        <f t="shared" si="87"/>
        <v>0</v>
      </c>
      <c r="AY22" s="9">
        <f t="shared" si="88"/>
        <v>0</v>
      </c>
      <c r="AZ22" s="9">
        <f t="shared" si="89"/>
        <v>0</v>
      </c>
      <c r="BA22" s="9">
        <f t="shared" si="90"/>
        <v>0</v>
      </c>
      <c r="BB22" s="47">
        <f t="shared" si="91"/>
        <v>0</v>
      </c>
      <c r="BC22" s="47">
        <f t="shared" si="92"/>
        <v>0</v>
      </c>
      <c r="BD22" s="47">
        <f t="shared" si="93"/>
        <v>0</v>
      </c>
    </row>
    <row r="23" spans="1:57" x14ac:dyDescent="0.25">
      <c r="A23" s="30"/>
      <c r="B23" s="31"/>
      <c r="C23" s="32"/>
      <c r="D23" s="33" t="s">
        <v>151</v>
      </c>
      <c r="E23" s="35"/>
      <c r="F23" s="35"/>
      <c r="G23" s="35"/>
      <c r="H23" s="34">
        <v>53995260</v>
      </c>
      <c r="I23" s="51">
        <v>39075287</v>
      </c>
      <c r="J23" s="51">
        <v>290000</v>
      </c>
      <c r="K23" s="51">
        <v>13305467</v>
      </c>
      <c r="L23" s="51">
        <v>781506</v>
      </c>
      <c r="M23" s="51">
        <v>543000</v>
      </c>
      <c r="N23" s="65">
        <v>62.57</v>
      </c>
      <c r="O23" s="65">
        <v>50.5</v>
      </c>
      <c r="P23" s="65">
        <v>12.07</v>
      </c>
      <c r="Q23" s="51">
        <f t="shared" ref="Q23:BD23" si="94">SUM(Q21:Q22)</f>
        <v>0</v>
      </c>
      <c r="R23" s="51">
        <f t="shared" si="94"/>
        <v>0</v>
      </c>
      <c r="S23" s="51">
        <f t="shared" si="94"/>
        <v>0</v>
      </c>
      <c r="T23" s="51">
        <f t="shared" si="94"/>
        <v>0</v>
      </c>
      <c r="U23" s="51">
        <f t="shared" si="94"/>
        <v>0</v>
      </c>
      <c r="V23" s="51">
        <f t="shared" si="94"/>
        <v>0</v>
      </c>
      <c r="W23" s="51">
        <f t="shared" si="94"/>
        <v>0</v>
      </c>
      <c r="X23" s="51">
        <f t="shared" si="94"/>
        <v>0</v>
      </c>
      <c r="Y23" s="51">
        <f t="shared" si="94"/>
        <v>0</v>
      </c>
      <c r="Z23" s="51">
        <f t="shared" si="94"/>
        <v>0</v>
      </c>
      <c r="AA23" s="51">
        <f t="shared" si="94"/>
        <v>0</v>
      </c>
      <c r="AB23" s="51">
        <f t="shared" si="94"/>
        <v>0</v>
      </c>
      <c r="AC23" s="51">
        <f t="shared" si="94"/>
        <v>0</v>
      </c>
      <c r="AD23" s="51">
        <f t="shared" si="94"/>
        <v>0</v>
      </c>
      <c r="AE23" s="51">
        <f t="shared" si="94"/>
        <v>0</v>
      </c>
      <c r="AF23" s="51">
        <f t="shared" si="94"/>
        <v>0</v>
      </c>
      <c r="AG23" s="51">
        <f t="shared" si="94"/>
        <v>0</v>
      </c>
      <c r="AH23" s="51">
        <f t="shared" si="94"/>
        <v>0</v>
      </c>
      <c r="AI23" s="51">
        <f t="shared" si="94"/>
        <v>0</v>
      </c>
      <c r="AJ23" s="58">
        <f t="shared" si="94"/>
        <v>0</v>
      </c>
      <c r="AK23" s="58">
        <f t="shared" si="94"/>
        <v>0</v>
      </c>
      <c r="AL23" s="48">
        <f t="shared" si="94"/>
        <v>0</v>
      </c>
      <c r="AM23" s="48">
        <f t="shared" si="94"/>
        <v>0</v>
      </c>
      <c r="AN23" s="48">
        <f t="shared" si="94"/>
        <v>0</v>
      </c>
      <c r="AO23" s="48">
        <f t="shared" si="94"/>
        <v>0</v>
      </c>
      <c r="AP23" s="48">
        <f t="shared" si="94"/>
        <v>0</v>
      </c>
      <c r="AQ23" s="48">
        <f t="shared" si="94"/>
        <v>0</v>
      </c>
      <c r="AR23" s="48">
        <f t="shared" si="94"/>
        <v>0</v>
      </c>
      <c r="AS23" s="48">
        <f t="shared" si="94"/>
        <v>0</v>
      </c>
      <c r="AT23" s="48">
        <f t="shared" si="94"/>
        <v>0</v>
      </c>
      <c r="AU23" s="48">
        <f t="shared" si="94"/>
        <v>0</v>
      </c>
      <c r="AV23" s="34">
        <f t="shared" si="94"/>
        <v>53995260</v>
      </c>
      <c r="AW23" s="34">
        <f t="shared" si="94"/>
        <v>39075287</v>
      </c>
      <c r="AX23" s="34">
        <f t="shared" si="94"/>
        <v>290000</v>
      </c>
      <c r="AY23" s="34">
        <f t="shared" si="94"/>
        <v>13305467</v>
      </c>
      <c r="AZ23" s="34">
        <f t="shared" si="94"/>
        <v>781506</v>
      </c>
      <c r="BA23" s="34">
        <f t="shared" si="94"/>
        <v>543000</v>
      </c>
      <c r="BB23" s="48">
        <f t="shared" si="94"/>
        <v>62.57</v>
      </c>
      <c r="BC23" s="48">
        <f t="shared" si="94"/>
        <v>50.5</v>
      </c>
      <c r="BD23" s="48">
        <f t="shared" si="94"/>
        <v>12.07</v>
      </c>
      <c r="BE23" s="43">
        <f>AV23-H23</f>
        <v>0</v>
      </c>
    </row>
    <row r="24" spans="1:57" x14ac:dyDescent="0.25">
      <c r="A24" s="26">
        <v>1406</v>
      </c>
      <c r="B24" s="6">
        <v>600010511</v>
      </c>
      <c r="C24" s="27">
        <v>46748067</v>
      </c>
      <c r="D24" s="28" t="s">
        <v>24</v>
      </c>
      <c r="E24" s="6">
        <v>3121</v>
      </c>
      <c r="F24" s="6" t="s">
        <v>18</v>
      </c>
      <c r="G24" s="6" t="s">
        <v>19</v>
      </c>
      <c r="H24" s="29">
        <v>19120547</v>
      </c>
      <c r="I24" s="29">
        <v>13731861</v>
      </c>
      <c r="J24" s="29">
        <v>210000</v>
      </c>
      <c r="K24" s="29">
        <v>4712349</v>
      </c>
      <c r="L24" s="29">
        <v>274637</v>
      </c>
      <c r="M24" s="29">
        <v>191700</v>
      </c>
      <c r="N24" s="63">
        <v>23.009999999999998</v>
      </c>
      <c r="O24" s="47">
        <v>18.059999999999999</v>
      </c>
      <c r="P24" s="47">
        <v>4.9499999999999993</v>
      </c>
      <c r="Q24" s="9">
        <f>(OON!CF24+OON!CG24)*-1</f>
        <v>58500</v>
      </c>
      <c r="R24" s="29"/>
      <c r="S24" s="29"/>
      <c r="T24" s="29"/>
      <c r="U24" s="29"/>
      <c r="V24" s="29"/>
      <c r="W24" s="29"/>
      <c r="X24" s="9">
        <f t="shared" ref="X24:X25" si="95">SUM(Q24:W24)</f>
        <v>58500</v>
      </c>
      <c r="Y24" s="9"/>
      <c r="Z24" s="9">
        <f>OON!CF24+OON!CG24</f>
        <v>-58500</v>
      </c>
      <c r="AA24" s="9">
        <f>OON!CA24+OON!CE24</f>
        <v>0</v>
      </c>
      <c r="AB24" s="9">
        <f t="shared" ref="AB24:AB25" si="96">SUM(Y24:AA24)</f>
        <v>-58500</v>
      </c>
      <c r="AC24" s="9">
        <f t="shared" ref="AC24:AC25" si="97">X24+AB24</f>
        <v>0</v>
      </c>
      <c r="AD24" s="9">
        <f t="shared" ref="AD24:AD25" si="98">ROUND((X24+Y24+Z24)*33.8%,0)</f>
        <v>0</v>
      </c>
      <c r="AE24" s="9">
        <f t="shared" ref="AE24:AE25" si="99">ROUND(X24*2%,0)</f>
        <v>1170</v>
      </c>
      <c r="AF24" s="29"/>
      <c r="AG24" s="29"/>
      <c r="AH24" s="29"/>
      <c r="AI24" s="9">
        <f t="shared" ref="AI24:AI25" si="100">AF24+AG24+AH24</f>
        <v>0</v>
      </c>
      <c r="AJ24" s="47">
        <f>OON!CJ24</f>
        <v>0.01</v>
      </c>
      <c r="AK24" s="47">
        <f>OON!CK24</f>
        <v>0.19</v>
      </c>
      <c r="AL24" s="47"/>
      <c r="AM24" s="47"/>
      <c r="AN24" s="47"/>
      <c r="AO24" s="47"/>
      <c r="AP24" s="47"/>
      <c r="AQ24" s="47"/>
      <c r="AR24" s="47"/>
      <c r="AS24" s="47">
        <f t="shared" ref="AS24:AS25" si="101">AJ24+AL24+AM24+AP24+AR24+AN24</f>
        <v>0.01</v>
      </c>
      <c r="AT24" s="47">
        <f t="shared" ref="AT24:AT25" si="102">AK24+AQ24+AO24</f>
        <v>0.19</v>
      </c>
      <c r="AU24" s="47">
        <f t="shared" ref="AU24:AU25" si="103">AS24+AT24</f>
        <v>0.2</v>
      </c>
      <c r="AV24" s="9">
        <f t="shared" ref="AV24:AV25" si="104">AW24+AX24+AY24+AZ24+BA24</f>
        <v>19121717</v>
      </c>
      <c r="AW24" s="9">
        <f t="shared" ref="AW24:AW25" si="105">I24+X24</f>
        <v>13790361</v>
      </c>
      <c r="AX24" s="9">
        <f t="shared" ref="AX24:AX25" si="106">J24+AB24</f>
        <v>151500</v>
      </c>
      <c r="AY24" s="9">
        <f t="shared" ref="AY24:AY25" si="107">K24+AD24</f>
        <v>4712349</v>
      </c>
      <c r="AZ24" s="9">
        <f t="shared" ref="AZ24:AZ25" si="108">L24+AE24</f>
        <v>275807</v>
      </c>
      <c r="BA24" s="9">
        <f t="shared" ref="BA24:BA25" si="109">M24+AI24</f>
        <v>191700</v>
      </c>
      <c r="BB24" s="47">
        <f t="shared" ref="BB24:BB25" si="110">BC24+BD24</f>
        <v>23.21</v>
      </c>
      <c r="BC24" s="47">
        <f t="shared" ref="BC24:BC25" si="111">O24+AS24</f>
        <v>18.07</v>
      </c>
      <c r="BD24" s="47">
        <f t="shared" ref="BD24:BD25" si="112">P24+AT24</f>
        <v>5.14</v>
      </c>
    </row>
    <row r="25" spans="1:57" x14ac:dyDescent="0.25">
      <c r="A25" s="5">
        <v>1406</v>
      </c>
      <c r="B25" s="2">
        <v>600010511</v>
      </c>
      <c r="C25" s="7">
        <v>46748067</v>
      </c>
      <c r="D25" s="8" t="s">
        <v>24</v>
      </c>
      <c r="E25" s="20">
        <v>3121</v>
      </c>
      <c r="F25" s="20" t="s">
        <v>110</v>
      </c>
      <c r="G25" s="20" t="s">
        <v>96</v>
      </c>
      <c r="H25" s="9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63">
        <v>0</v>
      </c>
      <c r="O25" s="47">
        <v>0</v>
      </c>
      <c r="P25" s="47">
        <v>0</v>
      </c>
      <c r="Q25" s="9">
        <f>(OON!CF25+OON!CG25)*-1</f>
        <v>0</v>
      </c>
      <c r="R25" s="50"/>
      <c r="S25" s="50"/>
      <c r="T25" s="50"/>
      <c r="U25" s="50"/>
      <c r="V25" s="50"/>
      <c r="W25" s="50"/>
      <c r="X25" s="9">
        <f t="shared" si="95"/>
        <v>0</v>
      </c>
      <c r="Y25" s="9"/>
      <c r="Z25" s="9">
        <f>OON!CF25+OON!CG25</f>
        <v>0</v>
      </c>
      <c r="AA25" s="9">
        <f>OON!CA25+OON!CE25</f>
        <v>0</v>
      </c>
      <c r="AB25" s="9">
        <f t="shared" si="96"/>
        <v>0</v>
      </c>
      <c r="AC25" s="9">
        <f t="shared" si="97"/>
        <v>0</v>
      </c>
      <c r="AD25" s="9">
        <f t="shared" si="98"/>
        <v>0</v>
      </c>
      <c r="AE25" s="9">
        <f t="shared" si="99"/>
        <v>0</v>
      </c>
      <c r="AF25" s="50"/>
      <c r="AG25" s="50"/>
      <c r="AH25" s="50"/>
      <c r="AI25" s="9">
        <f t="shared" si="100"/>
        <v>0</v>
      </c>
      <c r="AJ25" s="47">
        <f>OON!CJ25</f>
        <v>0</v>
      </c>
      <c r="AK25" s="47">
        <f>OON!CK25</f>
        <v>0</v>
      </c>
      <c r="AL25" s="47"/>
      <c r="AM25" s="47"/>
      <c r="AN25" s="47"/>
      <c r="AO25" s="47"/>
      <c r="AP25" s="47"/>
      <c r="AQ25" s="47"/>
      <c r="AR25" s="47"/>
      <c r="AS25" s="47">
        <f t="shared" si="101"/>
        <v>0</v>
      </c>
      <c r="AT25" s="47">
        <f t="shared" si="102"/>
        <v>0</v>
      </c>
      <c r="AU25" s="47">
        <f t="shared" si="103"/>
        <v>0</v>
      </c>
      <c r="AV25" s="9">
        <f t="shared" si="104"/>
        <v>0</v>
      </c>
      <c r="AW25" s="9">
        <f t="shared" si="105"/>
        <v>0</v>
      </c>
      <c r="AX25" s="9">
        <f t="shared" si="106"/>
        <v>0</v>
      </c>
      <c r="AY25" s="9">
        <f t="shared" si="107"/>
        <v>0</v>
      </c>
      <c r="AZ25" s="9">
        <f t="shared" si="108"/>
        <v>0</v>
      </c>
      <c r="BA25" s="9">
        <f t="shared" si="109"/>
        <v>0</v>
      </c>
      <c r="BB25" s="47">
        <f t="shared" si="110"/>
        <v>0</v>
      </c>
      <c r="BC25" s="47">
        <f t="shared" si="111"/>
        <v>0</v>
      </c>
      <c r="BD25" s="47">
        <f t="shared" si="112"/>
        <v>0</v>
      </c>
    </row>
    <row r="26" spans="1:57" x14ac:dyDescent="0.25">
      <c r="A26" s="30"/>
      <c r="B26" s="31"/>
      <c r="C26" s="32"/>
      <c r="D26" s="33" t="s">
        <v>152</v>
      </c>
      <c r="E26" s="35"/>
      <c r="F26" s="35"/>
      <c r="G26" s="35"/>
      <c r="H26" s="34">
        <v>19120547</v>
      </c>
      <c r="I26" s="51">
        <v>13731861</v>
      </c>
      <c r="J26" s="51">
        <v>210000</v>
      </c>
      <c r="K26" s="51">
        <v>4712349</v>
      </c>
      <c r="L26" s="51">
        <v>274637</v>
      </c>
      <c r="M26" s="51">
        <v>191700</v>
      </c>
      <c r="N26" s="65">
        <v>23.009999999999998</v>
      </c>
      <c r="O26" s="65">
        <v>18.059999999999999</v>
      </c>
      <c r="P26" s="65">
        <v>4.9499999999999993</v>
      </c>
      <c r="Q26" s="51">
        <f t="shared" ref="Q26:BD26" si="113">SUM(Q24:Q25)</f>
        <v>58500</v>
      </c>
      <c r="R26" s="51">
        <f t="shared" si="113"/>
        <v>0</v>
      </c>
      <c r="S26" s="51">
        <f t="shared" si="113"/>
        <v>0</v>
      </c>
      <c r="T26" s="51">
        <f t="shared" si="113"/>
        <v>0</v>
      </c>
      <c r="U26" s="51">
        <f t="shared" si="113"/>
        <v>0</v>
      </c>
      <c r="V26" s="51">
        <f t="shared" si="113"/>
        <v>0</v>
      </c>
      <c r="W26" s="51">
        <f t="shared" si="113"/>
        <v>0</v>
      </c>
      <c r="X26" s="51">
        <f t="shared" si="113"/>
        <v>58500</v>
      </c>
      <c r="Y26" s="51">
        <f t="shared" si="113"/>
        <v>0</v>
      </c>
      <c r="Z26" s="51">
        <f t="shared" si="113"/>
        <v>-58500</v>
      </c>
      <c r="AA26" s="51">
        <f t="shared" si="113"/>
        <v>0</v>
      </c>
      <c r="AB26" s="51">
        <f t="shared" si="113"/>
        <v>-58500</v>
      </c>
      <c r="AC26" s="51">
        <f t="shared" si="113"/>
        <v>0</v>
      </c>
      <c r="AD26" s="51">
        <f t="shared" si="113"/>
        <v>0</v>
      </c>
      <c r="AE26" s="51">
        <f t="shared" si="113"/>
        <v>1170</v>
      </c>
      <c r="AF26" s="51">
        <f t="shared" si="113"/>
        <v>0</v>
      </c>
      <c r="AG26" s="51">
        <f t="shared" si="113"/>
        <v>0</v>
      </c>
      <c r="AH26" s="51">
        <f t="shared" si="113"/>
        <v>0</v>
      </c>
      <c r="AI26" s="51">
        <f t="shared" si="113"/>
        <v>0</v>
      </c>
      <c r="AJ26" s="58">
        <f t="shared" si="113"/>
        <v>0.01</v>
      </c>
      <c r="AK26" s="58">
        <f t="shared" si="113"/>
        <v>0.19</v>
      </c>
      <c r="AL26" s="48">
        <f t="shared" si="113"/>
        <v>0</v>
      </c>
      <c r="AM26" s="48">
        <f t="shared" si="113"/>
        <v>0</v>
      </c>
      <c r="AN26" s="48">
        <f t="shared" si="113"/>
        <v>0</v>
      </c>
      <c r="AO26" s="48">
        <f t="shared" si="113"/>
        <v>0</v>
      </c>
      <c r="AP26" s="48">
        <f t="shared" si="113"/>
        <v>0</v>
      </c>
      <c r="AQ26" s="48">
        <f t="shared" si="113"/>
        <v>0</v>
      </c>
      <c r="AR26" s="48">
        <f t="shared" si="113"/>
        <v>0</v>
      </c>
      <c r="AS26" s="48">
        <f t="shared" si="113"/>
        <v>0.01</v>
      </c>
      <c r="AT26" s="48">
        <f t="shared" si="113"/>
        <v>0.19</v>
      </c>
      <c r="AU26" s="48">
        <f t="shared" si="113"/>
        <v>0.2</v>
      </c>
      <c r="AV26" s="34">
        <f t="shared" si="113"/>
        <v>19121717</v>
      </c>
      <c r="AW26" s="34">
        <f t="shared" si="113"/>
        <v>13790361</v>
      </c>
      <c r="AX26" s="34">
        <f t="shared" si="113"/>
        <v>151500</v>
      </c>
      <c r="AY26" s="34">
        <f t="shared" si="113"/>
        <v>4712349</v>
      </c>
      <c r="AZ26" s="34">
        <f t="shared" si="113"/>
        <v>275807</v>
      </c>
      <c r="BA26" s="34">
        <f t="shared" si="113"/>
        <v>191700</v>
      </c>
      <c r="BB26" s="48">
        <f t="shared" si="113"/>
        <v>23.21</v>
      </c>
      <c r="BC26" s="48">
        <f t="shared" si="113"/>
        <v>18.07</v>
      </c>
      <c r="BD26" s="48">
        <f t="shared" si="113"/>
        <v>5.14</v>
      </c>
      <c r="BE26" s="43">
        <f>AV26-H26</f>
        <v>1170</v>
      </c>
    </row>
    <row r="27" spans="1:57" x14ac:dyDescent="0.25">
      <c r="A27" s="26">
        <v>1407</v>
      </c>
      <c r="B27" s="6">
        <v>600012654</v>
      </c>
      <c r="C27" s="27">
        <v>856070</v>
      </c>
      <c r="D27" s="28" t="s">
        <v>25</v>
      </c>
      <c r="E27" s="6">
        <v>3121</v>
      </c>
      <c r="F27" s="6" t="s">
        <v>18</v>
      </c>
      <c r="G27" s="6" t="s">
        <v>19</v>
      </c>
      <c r="H27" s="29">
        <v>24699061</v>
      </c>
      <c r="I27" s="29">
        <v>17978948</v>
      </c>
      <c r="J27" s="29">
        <v>25000</v>
      </c>
      <c r="K27" s="29">
        <v>6085334</v>
      </c>
      <c r="L27" s="29">
        <v>359579</v>
      </c>
      <c r="M27" s="29">
        <v>250200</v>
      </c>
      <c r="N27" s="63">
        <v>31.249999999999996</v>
      </c>
      <c r="O27" s="47">
        <v>24.859999999999996</v>
      </c>
      <c r="P27" s="47">
        <v>6.39</v>
      </c>
      <c r="Q27" s="9">
        <f>(OON!CF27+OON!CG27)*-1</f>
        <v>0</v>
      </c>
      <c r="R27" s="29"/>
      <c r="S27" s="29"/>
      <c r="T27" s="29"/>
      <c r="U27" s="29"/>
      <c r="V27" s="29"/>
      <c r="W27" s="29"/>
      <c r="X27" s="9">
        <f t="shared" ref="X27:X29" si="114">SUM(Q27:W27)</f>
        <v>0</v>
      </c>
      <c r="Y27" s="9"/>
      <c r="Z27" s="9">
        <f>OON!CF27+OON!CG27</f>
        <v>0</v>
      </c>
      <c r="AA27" s="9">
        <f>OON!CA27+OON!CE27</f>
        <v>0</v>
      </c>
      <c r="AB27" s="9">
        <f t="shared" ref="AB27:AB29" si="115">SUM(Y27:AA27)</f>
        <v>0</v>
      </c>
      <c r="AC27" s="9">
        <f t="shared" ref="AC27:AC29" si="116">X27+AB27</f>
        <v>0</v>
      </c>
      <c r="AD27" s="9">
        <f t="shared" ref="AD27:AD29" si="117">ROUND((X27+Y27+Z27)*33.8%,0)</f>
        <v>0</v>
      </c>
      <c r="AE27" s="9">
        <f t="shared" ref="AE27:AE29" si="118">ROUND(X27*2%,0)</f>
        <v>0</v>
      </c>
      <c r="AF27" s="29"/>
      <c r="AG27" s="29"/>
      <c r="AH27" s="29"/>
      <c r="AI27" s="9">
        <f t="shared" ref="AI27:AI29" si="119">AF27+AG27+AH27</f>
        <v>0</v>
      </c>
      <c r="AJ27" s="47">
        <f>OON!CJ27</f>
        <v>0</v>
      </c>
      <c r="AK27" s="47">
        <f>OON!CK27</f>
        <v>0</v>
      </c>
      <c r="AL27" s="47"/>
      <c r="AM27" s="47"/>
      <c r="AN27" s="47"/>
      <c r="AO27" s="47"/>
      <c r="AP27" s="47"/>
      <c r="AQ27" s="47"/>
      <c r="AR27" s="47"/>
      <c r="AS27" s="47">
        <f t="shared" ref="AS27:AS29" si="120">AJ27+AL27+AM27+AP27+AR27+AN27</f>
        <v>0</v>
      </c>
      <c r="AT27" s="47">
        <f t="shared" ref="AT27:AT29" si="121">AK27+AQ27+AO27</f>
        <v>0</v>
      </c>
      <c r="AU27" s="47">
        <f t="shared" ref="AU27:AU29" si="122">AS27+AT27</f>
        <v>0</v>
      </c>
      <c r="AV27" s="9">
        <f t="shared" ref="AV27:AV29" si="123">AW27+AX27+AY27+AZ27+BA27</f>
        <v>24699061</v>
      </c>
      <c r="AW27" s="9">
        <f t="shared" ref="AW27:AW29" si="124">I27+X27</f>
        <v>17978948</v>
      </c>
      <c r="AX27" s="9">
        <f t="shared" ref="AX27:AX29" si="125">J27+AB27</f>
        <v>25000</v>
      </c>
      <c r="AY27" s="9">
        <f t="shared" ref="AY27:AY29" si="126">K27+AD27</f>
        <v>6085334</v>
      </c>
      <c r="AZ27" s="9">
        <f t="shared" ref="AZ27:AZ29" si="127">L27+AE27</f>
        <v>359579</v>
      </c>
      <c r="BA27" s="9">
        <f t="shared" ref="BA27:BA29" si="128">M27+AI27</f>
        <v>250200</v>
      </c>
      <c r="BB27" s="47">
        <f t="shared" ref="BB27:BB29" si="129">BC27+BD27</f>
        <v>31.249999999999996</v>
      </c>
      <c r="BC27" s="47">
        <f t="shared" ref="BC27:BC29" si="130">O27+AS27</f>
        <v>24.859999999999996</v>
      </c>
      <c r="BD27" s="47">
        <f t="shared" ref="BD27:BD29" si="131">P27+AT27</f>
        <v>6.39</v>
      </c>
    </row>
    <row r="28" spans="1:57" x14ac:dyDescent="0.25">
      <c r="A28" s="5">
        <v>1407</v>
      </c>
      <c r="B28" s="2">
        <v>600012654</v>
      </c>
      <c r="C28" s="7">
        <v>856070</v>
      </c>
      <c r="D28" s="8" t="s">
        <v>25</v>
      </c>
      <c r="E28" s="20">
        <v>3121</v>
      </c>
      <c r="F28" s="20" t="s">
        <v>110</v>
      </c>
      <c r="G28" s="20" t="s">
        <v>96</v>
      </c>
      <c r="H28" s="9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63">
        <v>0</v>
      </c>
      <c r="O28" s="47">
        <v>0</v>
      </c>
      <c r="P28" s="47">
        <v>0</v>
      </c>
      <c r="Q28" s="9">
        <f>(OON!CF28+OON!CG28)*-1</f>
        <v>0</v>
      </c>
      <c r="R28" s="50"/>
      <c r="S28" s="50"/>
      <c r="T28" s="50"/>
      <c r="U28" s="50"/>
      <c r="V28" s="50"/>
      <c r="W28" s="50"/>
      <c r="X28" s="9">
        <f t="shared" si="114"/>
        <v>0</v>
      </c>
      <c r="Y28" s="9"/>
      <c r="Z28" s="9">
        <f>OON!CF28+OON!CG28</f>
        <v>0</v>
      </c>
      <c r="AA28" s="9">
        <f>OON!CA28+OON!CE28</f>
        <v>0</v>
      </c>
      <c r="AB28" s="9">
        <f t="shared" si="115"/>
        <v>0</v>
      </c>
      <c r="AC28" s="9">
        <f t="shared" si="116"/>
        <v>0</v>
      </c>
      <c r="AD28" s="9">
        <f t="shared" si="117"/>
        <v>0</v>
      </c>
      <c r="AE28" s="9">
        <f t="shared" si="118"/>
        <v>0</v>
      </c>
      <c r="AF28" s="50"/>
      <c r="AG28" s="50"/>
      <c r="AH28" s="50"/>
      <c r="AI28" s="9">
        <f t="shared" si="119"/>
        <v>0</v>
      </c>
      <c r="AJ28" s="47">
        <f>OON!CJ28</f>
        <v>0</v>
      </c>
      <c r="AK28" s="47">
        <f>OON!CK28</f>
        <v>0</v>
      </c>
      <c r="AL28" s="47"/>
      <c r="AM28" s="47"/>
      <c r="AN28" s="47"/>
      <c r="AO28" s="47"/>
      <c r="AP28" s="47"/>
      <c r="AQ28" s="47"/>
      <c r="AR28" s="47"/>
      <c r="AS28" s="47">
        <f t="shared" si="120"/>
        <v>0</v>
      </c>
      <c r="AT28" s="47">
        <f t="shared" si="121"/>
        <v>0</v>
      </c>
      <c r="AU28" s="47">
        <f t="shared" si="122"/>
        <v>0</v>
      </c>
      <c r="AV28" s="9">
        <f t="shared" si="123"/>
        <v>0</v>
      </c>
      <c r="AW28" s="9">
        <f t="shared" si="124"/>
        <v>0</v>
      </c>
      <c r="AX28" s="9">
        <f t="shared" si="125"/>
        <v>0</v>
      </c>
      <c r="AY28" s="9">
        <f t="shared" si="126"/>
        <v>0</v>
      </c>
      <c r="AZ28" s="9">
        <f t="shared" si="127"/>
        <v>0</v>
      </c>
      <c r="BA28" s="9">
        <f t="shared" si="128"/>
        <v>0</v>
      </c>
      <c r="BB28" s="47">
        <f t="shared" si="129"/>
        <v>0</v>
      </c>
      <c r="BC28" s="47">
        <f t="shared" si="130"/>
        <v>0</v>
      </c>
      <c r="BD28" s="47">
        <f t="shared" si="131"/>
        <v>0</v>
      </c>
    </row>
    <row r="29" spans="1:57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96</v>
      </c>
      <c r="H29" s="9">
        <v>4265291</v>
      </c>
      <c r="I29" s="9">
        <v>3114705</v>
      </c>
      <c r="J29" s="9">
        <v>0</v>
      </c>
      <c r="K29" s="9">
        <v>1052770</v>
      </c>
      <c r="L29" s="9">
        <v>62294</v>
      </c>
      <c r="M29" s="9">
        <v>35522</v>
      </c>
      <c r="N29" s="63">
        <v>9.81</v>
      </c>
      <c r="O29" s="47">
        <v>0</v>
      </c>
      <c r="P29" s="47">
        <v>9.81</v>
      </c>
      <c r="Q29" s="9">
        <f>(OON!CF29+OON!CG29)*-1</f>
        <v>0</v>
      </c>
      <c r="R29" s="50"/>
      <c r="S29" s="50"/>
      <c r="T29" s="50"/>
      <c r="U29" s="50"/>
      <c r="V29" s="50"/>
      <c r="W29" s="50"/>
      <c r="X29" s="9">
        <f t="shared" si="114"/>
        <v>0</v>
      </c>
      <c r="Y29" s="9"/>
      <c r="Z29" s="9">
        <f>OON!CF29+OON!CG29</f>
        <v>0</v>
      </c>
      <c r="AA29" s="9">
        <f>OON!CA29+OON!CE29</f>
        <v>0</v>
      </c>
      <c r="AB29" s="9">
        <f t="shared" si="115"/>
        <v>0</v>
      </c>
      <c r="AC29" s="9">
        <f t="shared" si="116"/>
        <v>0</v>
      </c>
      <c r="AD29" s="9">
        <f t="shared" si="117"/>
        <v>0</v>
      </c>
      <c r="AE29" s="9">
        <f t="shared" si="118"/>
        <v>0</v>
      </c>
      <c r="AF29" s="50"/>
      <c r="AG29" s="50"/>
      <c r="AH29" s="50"/>
      <c r="AI29" s="9">
        <f t="shared" si="119"/>
        <v>0</v>
      </c>
      <c r="AJ29" s="47">
        <f>OON!CJ29</f>
        <v>0</v>
      </c>
      <c r="AK29" s="47">
        <f>OON!CK29</f>
        <v>0</v>
      </c>
      <c r="AL29" s="47"/>
      <c r="AM29" s="47"/>
      <c r="AN29" s="47"/>
      <c r="AO29" s="47"/>
      <c r="AP29" s="47"/>
      <c r="AQ29" s="47"/>
      <c r="AR29" s="47"/>
      <c r="AS29" s="47">
        <f t="shared" si="120"/>
        <v>0</v>
      </c>
      <c r="AT29" s="47">
        <f t="shared" si="121"/>
        <v>0</v>
      </c>
      <c r="AU29" s="47">
        <f t="shared" si="122"/>
        <v>0</v>
      </c>
      <c r="AV29" s="9">
        <f t="shared" si="123"/>
        <v>4265291</v>
      </c>
      <c r="AW29" s="9">
        <f t="shared" si="124"/>
        <v>3114705</v>
      </c>
      <c r="AX29" s="9">
        <f t="shared" si="125"/>
        <v>0</v>
      </c>
      <c r="AY29" s="9">
        <f t="shared" si="126"/>
        <v>1052770</v>
      </c>
      <c r="AZ29" s="9">
        <f t="shared" si="127"/>
        <v>62294</v>
      </c>
      <c r="BA29" s="9">
        <f t="shared" si="128"/>
        <v>35522</v>
      </c>
      <c r="BB29" s="47">
        <f t="shared" si="129"/>
        <v>9.81</v>
      </c>
      <c r="BC29" s="47">
        <f t="shared" si="130"/>
        <v>0</v>
      </c>
      <c r="BD29" s="47">
        <f t="shared" si="131"/>
        <v>9.81</v>
      </c>
    </row>
    <row r="30" spans="1:57" x14ac:dyDescent="0.25">
      <c r="A30" s="30"/>
      <c r="B30" s="31"/>
      <c r="C30" s="32"/>
      <c r="D30" s="33" t="s">
        <v>153</v>
      </c>
      <c r="E30" s="31"/>
      <c r="F30" s="31"/>
      <c r="G30" s="32"/>
      <c r="H30" s="34">
        <v>28964352</v>
      </c>
      <c r="I30" s="34">
        <v>21093653</v>
      </c>
      <c r="J30" s="34">
        <v>25000</v>
      </c>
      <c r="K30" s="34">
        <v>7138104</v>
      </c>
      <c r="L30" s="34">
        <v>421873</v>
      </c>
      <c r="M30" s="34">
        <v>285722</v>
      </c>
      <c r="N30" s="64">
        <v>41.059999999999995</v>
      </c>
      <c r="O30" s="64">
        <v>24.859999999999996</v>
      </c>
      <c r="P30" s="64">
        <v>16.2</v>
      </c>
      <c r="Q30" s="51">
        <f t="shared" ref="Q30:BD30" si="132">SUM(Q27:Q29)</f>
        <v>0</v>
      </c>
      <c r="R30" s="51">
        <f t="shared" si="132"/>
        <v>0</v>
      </c>
      <c r="S30" s="51">
        <f t="shared" si="132"/>
        <v>0</v>
      </c>
      <c r="T30" s="51">
        <f t="shared" si="132"/>
        <v>0</v>
      </c>
      <c r="U30" s="51">
        <f t="shared" si="132"/>
        <v>0</v>
      </c>
      <c r="V30" s="51">
        <f t="shared" si="132"/>
        <v>0</v>
      </c>
      <c r="W30" s="51">
        <f t="shared" si="132"/>
        <v>0</v>
      </c>
      <c r="X30" s="51">
        <f t="shared" si="132"/>
        <v>0</v>
      </c>
      <c r="Y30" s="51">
        <f t="shared" si="132"/>
        <v>0</v>
      </c>
      <c r="Z30" s="51">
        <f t="shared" si="132"/>
        <v>0</v>
      </c>
      <c r="AA30" s="51">
        <f t="shared" si="132"/>
        <v>0</v>
      </c>
      <c r="AB30" s="51">
        <f t="shared" si="132"/>
        <v>0</v>
      </c>
      <c r="AC30" s="51">
        <f t="shared" si="132"/>
        <v>0</v>
      </c>
      <c r="AD30" s="51">
        <f t="shared" si="132"/>
        <v>0</v>
      </c>
      <c r="AE30" s="51">
        <f t="shared" si="132"/>
        <v>0</v>
      </c>
      <c r="AF30" s="51">
        <f t="shared" si="132"/>
        <v>0</v>
      </c>
      <c r="AG30" s="51">
        <f t="shared" si="132"/>
        <v>0</v>
      </c>
      <c r="AH30" s="51">
        <f t="shared" si="132"/>
        <v>0</v>
      </c>
      <c r="AI30" s="51">
        <f t="shared" si="132"/>
        <v>0</v>
      </c>
      <c r="AJ30" s="58">
        <f t="shared" si="132"/>
        <v>0</v>
      </c>
      <c r="AK30" s="58">
        <f t="shared" si="132"/>
        <v>0</v>
      </c>
      <c r="AL30" s="48">
        <f t="shared" si="132"/>
        <v>0</v>
      </c>
      <c r="AM30" s="48">
        <f t="shared" si="132"/>
        <v>0</v>
      </c>
      <c r="AN30" s="48">
        <f t="shared" si="132"/>
        <v>0</v>
      </c>
      <c r="AO30" s="48">
        <f t="shared" si="132"/>
        <v>0</v>
      </c>
      <c r="AP30" s="48">
        <f t="shared" si="132"/>
        <v>0</v>
      </c>
      <c r="AQ30" s="48">
        <f t="shared" si="132"/>
        <v>0</v>
      </c>
      <c r="AR30" s="48">
        <f t="shared" si="132"/>
        <v>0</v>
      </c>
      <c r="AS30" s="48">
        <f t="shared" si="132"/>
        <v>0</v>
      </c>
      <c r="AT30" s="48">
        <f t="shared" si="132"/>
        <v>0</v>
      </c>
      <c r="AU30" s="48">
        <f t="shared" si="132"/>
        <v>0</v>
      </c>
      <c r="AV30" s="34">
        <f t="shared" si="132"/>
        <v>28964352</v>
      </c>
      <c r="AW30" s="34">
        <f t="shared" si="132"/>
        <v>21093653</v>
      </c>
      <c r="AX30" s="34">
        <f t="shared" si="132"/>
        <v>25000</v>
      </c>
      <c r="AY30" s="34">
        <f t="shared" si="132"/>
        <v>7138104</v>
      </c>
      <c r="AZ30" s="34">
        <f t="shared" si="132"/>
        <v>421873</v>
      </c>
      <c r="BA30" s="34">
        <f t="shared" si="132"/>
        <v>285722</v>
      </c>
      <c r="BB30" s="48">
        <f t="shared" si="132"/>
        <v>41.059999999999995</v>
      </c>
      <c r="BC30" s="48">
        <f t="shared" si="132"/>
        <v>24.859999999999996</v>
      </c>
      <c r="BD30" s="48">
        <f t="shared" si="132"/>
        <v>16.2</v>
      </c>
      <c r="BE30" s="43">
        <f>AV30-H30</f>
        <v>0</v>
      </c>
    </row>
    <row r="31" spans="1:57" x14ac:dyDescent="0.25">
      <c r="A31" s="26">
        <v>1408</v>
      </c>
      <c r="B31" s="6">
        <v>600012638</v>
      </c>
      <c r="C31" s="27">
        <v>854981</v>
      </c>
      <c r="D31" s="28" t="s">
        <v>26</v>
      </c>
      <c r="E31" s="6">
        <v>3121</v>
      </c>
      <c r="F31" s="6" t="s">
        <v>18</v>
      </c>
      <c r="G31" s="6" t="s">
        <v>19</v>
      </c>
      <c r="H31" s="29">
        <v>30974152</v>
      </c>
      <c r="I31" s="29">
        <v>22551268</v>
      </c>
      <c r="J31" s="29">
        <v>35000</v>
      </c>
      <c r="K31" s="29">
        <v>7634159</v>
      </c>
      <c r="L31" s="29">
        <v>451025</v>
      </c>
      <c r="M31" s="29">
        <v>302700</v>
      </c>
      <c r="N31" s="63">
        <v>36.97</v>
      </c>
      <c r="O31" s="47">
        <v>29.27</v>
      </c>
      <c r="P31" s="47">
        <v>7.6999999999999993</v>
      </c>
      <c r="Q31" s="9">
        <f>(OON!CF31+OON!CG31)*-1</f>
        <v>0</v>
      </c>
      <c r="R31" s="29"/>
      <c r="S31" s="29"/>
      <c r="T31" s="29"/>
      <c r="U31" s="29"/>
      <c r="V31" s="29"/>
      <c r="W31" s="29"/>
      <c r="X31" s="9">
        <f t="shared" ref="X31:X33" si="133">SUM(Q31:W31)</f>
        <v>0</v>
      </c>
      <c r="Y31" s="9"/>
      <c r="Z31" s="9">
        <f>OON!CF31+OON!CG31</f>
        <v>0</v>
      </c>
      <c r="AA31" s="9">
        <f>OON!CA31+OON!CE31</f>
        <v>0</v>
      </c>
      <c r="AB31" s="9">
        <f t="shared" ref="AB31:AB33" si="134">SUM(Y31:AA31)</f>
        <v>0</v>
      </c>
      <c r="AC31" s="9">
        <f t="shared" ref="AC31:AC33" si="135">X31+AB31</f>
        <v>0</v>
      </c>
      <c r="AD31" s="9">
        <f t="shared" ref="AD31:AD33" si="136">ROUND((X31+Y31+Z31)*33.8%,0)</f>
        <v>0</v>
      </c>
      <c r="AE31" s="9">
        <f t="shared" ref="AE31:AE33" si="137">ROUND(X31*2%,0)</f>
        <v>0</v>
      </c>
      <c r="AF31" s="29"/>
      <c r="AG31" s="29"/>
      <c r="AH31" s="29"/>
      <c r="AI31" s="9">
        <f t="shared" ref="AI31:AI33" si="138">AF31+AG31+AH31</f>
        <v>0</v>
      </c>
      <c r="AJ31" s="47">
        <f>OON!CJ31</f>
        <v>0</v>
      </c>
      <c r="AK31" s="47">
        <f>OON!CK31</f>
        <v>0</v>
      </c>
      <c r="AL31" s="47"/>
      <c r="AM31" s="47"/>
      <c r="AN31" s="47"/>
      <c r="AO31" s="47"/>
      <c r="AP31" s="47"/>
      <c r="AQ31" s="47"/>
      <c r="AR31" s="47"/>
      <c r="AS31" s="47">
        <f t="shared" ref="AS31:AS33" si="139">AJ31+AL31+AM31+AP31+AR31+AN31</f>
        <v>0</v>
      </c>
      <c r="AT31" s="47">
        <f t="shared" ref="AT31:AT33" si="140">AK31+AQ31+AO31</f>
        <v>0</v>
      </c>
      <c r="AU31" s="47">
        <f t="shared" ref="AU31:AU33" si="141">AS31+AT31</f>
        <v>0</v>
      </c>
      <c r="AV31" s="9">
        <f t="shared" ref="AV31:AV33" si="142">AW31+AX31+AY31+AZ31+BA31</f>
        <v>30974152</v>
      </c>
      <c r="AW31" s="9">
        <f t="shared" ref="AW31:AW33" si="143">I31+X31</f>
        <v>22551268</v>
      </c>
      <c r="AX31" s="9">
        <f t="shared" ref="AX31:AX33" si="144">J31+AB31</f>
        <v>35000</v>
      </c>
      <c r="AY31" s="9">
        <f t="shared" ref="AY31:AY33" si="145">K31+AD31</f>
        <v>7634159</v>
      </c>
      <c r="AZ31" s="9">
        <f t="shared" ref="AZ31:AZ33" si="146">L31+AE31</f>
        <v>451025</v>
      </c>
      <c r="BA31" s="9">
        <f t="shared" ref="BA31:BA33" si="147">M31+AI31</f>
        <v>302700</v>
      </c>
      <c r="BB31" s="47">
        <f t="shared" ref="BB31:BB33" si="148">BC31+BD31</f>
        <v>36.97</v>
      </c>
      <c r="BC31" s="47">
        <f t="shared" ref="BC31:BC33" si="149">O31+AS31</f>
        <v>29.27</v>
      </c>
      <c r="BD31" s="47">
        <f t="shared" ref="BD31:BD33" si="150">P31+AT31</f>
        <v>7.6999999999999993</v>
      </c>
    </row>
    <row r="32" spans="1:57" x14ac:dyDescent="0.25">
      <c r="A32" s="5">
        <v>1408</v>
      </c>
      <c r="B32" s="2">
        <v>600012638</v>
      </c>
      <c r="C32" s="7">
        <v>854981</v>
      </c>
      <c r="D32" s="8" t="s">
        <v>26</v>
      </c>
      <c r="E32" s="20">
        <v>3121</v>
      </c>
      <c r="F32" s="20" t="s">
        <v>110</v>
      </c>
      <c r="G32" s="20" t="s">
        <v>96</v>
      </c>
      <c r="H32" s="9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63">
        <v>0</v>
      </c>
      <c r="O32" s="47">
        <v>0</v>
      </c>
      <c r="P32" s="47">
        <v>0</v>
      </c>
      <c r="Q32" s="9">
        <f>(OON!CF32+OON!CG32)*-1</f>
        <v>0</v>
      </c>
      <c r="R32" s="50"/>
      <c r="S32" s="50"/>
      <c r="T32" s="50"/>
      <c r="U32" s="50"/>
      <c r="V32" s="50"/>
      <c r="W32" s="50"/>
      <c r="X32" s="9">
        <f t="shared" si="133"/>
        <v>0</v>
      </c>
      <c r="Y32" s="9"/>
      <c r="Z32" s="9">
        <f>OON!CF32+OON!CG32</f>
        <v>0</v>
      </c>
      <c r="AA32" s="9">
        <f>OON!CA32+OON!CE32</f>
        <v>0</v>
      </c>
      <c r="AB32" s="9">
        <f t="shared" si="134"/>
        <v>0</v>
      </c>
      <c r="AC32" s="9">
        <f t="shared" si="135"/>
        <v>0</v>
      </c>
      <c r="AD32" s="9">
        <f t="shared" si="136"/>
        <v>0</v>
      </c>
      <c r="AE32" s="9">
        <f t="shared" si="137"/>
        <v>0</v>
      </c>
      <c r="AF32" s="50"/>
      <c r="AG32" s="50"/>
      <c r="AH32" s="50"/>
      <c r="AI32" s="9">
        <f t="shared" si="138"/>
        <v>0</v>
      </c>
      <c r="AJ32" s="47">
        <f>OON!CJ32</f>
        <v>0</v>
      </c>
      <c r="AK32" s="47">
        <f>OON!CK32</f>
        <v>0</v>
      </c>
      <c r="AL32" s="47"/>
      <c r="AM32" s="47"/>
      <c r="AN32" s="47"/>
      <c r="AO32" s="47"/>
      <c r="AP32" s="47"/>
      <c r="AQ32" s="47"/>
      <c r="AR32" s="47"/>
      <c r="AS32" s="47">
        <f t="shared" si="139"/>
        <v>0</v>
      </c>
      <c r="AT32" s="47">
        <f t="shared" si="140"/>
        <v>0</v>
      </c>
      <c r="AU32" s="47">
        <f t="shared" si="141"/>
        <v>0</v>
      </c>
      <c r="AV32" s="9">
        <f t="shared" si="142"/>
        <v>0</v>
      </c>
      <c r="AW32" s="9">
        <f t="shared" si="143"/>
        <v>0</v>
      </c>
      <c r="AX32" s="9">
        <f t="shared" si="144"/>
        <v>0</v>
      </c>
      <c r="AY32" s="9">
        <f t="shared" si="145"/>
        <v>0</v>
      </c>
      <c r="AZ32" s="9">
        <f t="shared" si="146"/>
        <v>0</v>
      </c>
      <c r="BA32" s="9">
        <f t="shared" si="147"/>
        <v>0</v>
      </c>
      <c r="BB32" s="47">
        <f t="shared" si="148"/>
        <v>0</v>
      </c>
      <c r="BC32" s="47">
        <f t="shared" si="149"/>
        <v>0</v>
      </c>
      <c r="BD32" s="47">
        <f t="shared" si="150"/>
        <v>0</v>
      </c>
    </row>
    <row r="33" spans="1:57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96</v>
      </c>
      <c r="H33" s="9">
        <v>2316413</v>
      </c>
      <c r="I33" s="9">
        <v>1691189</v>
      </c>
      <c r="J33" s="9">
        <v>0</v>
      </c>
      <c r="K33" s="9">
        <v>571622</v>
      </c>
      <c r="L33" s="9">
        <v>33824</v>
      </c>
      <c r="M33" s="9">
        <v>19778</v>
      </c>
      <c r="N33" s="63">
        <v>5.33</v>
      </c>
      <c r="O33" s="47">
        <v>0</v>
      </c>
      <c r="P33" s="47">
        <v>5.33</v>
      </c>
      <c r="Q33" s="9">
        <f>(OON!CF33+OON!CG33)*-1</f>
        <v>0</v>
      </c>
      <c r="R33" s="50"/>
      <c r="S33" s="50"/>
      <c r="T33" s="50"/>
      <c r="U33" s="50"/>
      <c r="V33" s="50"/>
      <c r="W33" s="50"/>
      <c r="X33" s="9">
        <f t="shared" si="133"/>
        <v>0</v>
      </c>
      <c r="Y33" s="9"/>
      <c r="Z33" s="9">
        <f>OON!CF33+OON!CG33</f>
        <v>0</v>
      </c>
      <c r="AA33" s="9">
        <f>OON!CA33+OON!CE33</f>
        <v>0</v>
      </c>
      <c r="AB33" s="9">
        <f t="shared" si="134"/>
        <v>0</v>
      </c>
      <c r="AC33" s="9">
        <f t="shared" si="135"/>
        <v>0</v>
      </c>
      <c r="AD33" s="9">
        <f t="shared" si="136"/>
        <v>0</v>
      </c>
      <c r="AE33" s="9">
        <f t="shared" si="137"/>
        <v>0</v>
      </c>
      <c r="AF33" s="50"/>
      <c r="AG33" s="50"/>
      <c r="AH33" s="50"/>
      <c r="AI33" s="9">
        <f t="shared" si="138"/>
        <v>0</v>
      </c>
      <c r="AJ33" s="47">
        <f>OON!CJ33</f>
        <v>0</v>
      </c>
      <c r="AK33" s="47">
        <f>OON!CK33</f>
        <v>0</v>
      </c>
      <c r="AL33" s="47"/>
      <c r="AM33" s="47"/>
      <c r="AN33" s="47"/>
      <c r="AO33" s="47"/>
      <c r="AP33" s="47"/>
      <c r="AQ33" s="47"/>
      <c r="AR33" s="47"/>
      <c r="AS33" s="47">
        <f t="shared" si="139"/>
        <v>0</v>
      </c>
      <c r="AT33" s="47">
        <f t="shared" si="140"/>
        <v>0</v>
      </c>
      <c r="AU33" s="47">
        <f t="shared" si="141"/>
        <v>0</v>
      </c>
      <c r="AV33" s="9">
        <f t="shared" si="142"/>
        <v>2316413</v>
      </c>
      <c r="AW33" s="9">
        <f t="shared" si="143"/>
        <v>1691189</v>
      </c>
      <c r="AX33" s="9">
        <f t="shared" si="144"/>
        <v>0</v>
      </c>
      <c r="AY33" s="9">
        <f t="shared" si="145"/>
        <v>571622</v>
      </c>
      <c r="AZ33" s="9">
        <f t="shared" si="146"/>
        <v>33824</v>
      </c>
      <c r="BA33" s="9">
        <f t="shared" si="147"/>
        <v>19778</v>
      </c>
      <c r="BB33" s="47">
        <f t="shared" si="148"/>
        <v>5.33</v>
      </c>
      <c r="BC33" s="47">
        <f t="shared" si="149"/>
        <v>0</v>
      </c>
      <c r="BD33" s="47">
        <f t="shared" si="150"/>
        <v>5.33</v>
      </c>
    </row>
    <row r="34" spans="1:57" x14ac:dyDescent="0.25">
      <c r="A34" s="30"/>
      <c r="B34" s="31"/>
      <c r="C34" s="32"/>
      <c r="D34" s="33" t="s">
        <v>154</v>
      </c>
      <c r="E34" s="31"/>
      <c r="F34" s="31"/>
      <c r="G34" s="32"/>
      <c r="H34" s="34">
        <v>33290565</v>
      </c>
      <c r="I34" s="34">
        <v>24242457</v>
      </c>
      <c r="J34" s="34">
        <v>35000</v>
      </c>
      <c r="K34" s="34">
        <v>8205781</v>
      </c>
      <c r="L34" s="34">
        <v>484849</v>
      </c>
      <c r="M34" s="34">
        <v>322478</v>
      </c>
      <c r="N34" s="64">
        <v>42.3</v>
      </c>
      <c r="O34" s="64">
        <v>29.27</v>
      </c>
      <c r="P34" s="64">
        <v>13.03</v>
      </c>
      <c r="Q34" s="51">
        <f t="shared" ref="Q34:BD34" si="151">SUM(Q31:Q33)</f>
        <v>0</v>
      </c>
      <c r="R34" s="51">
        <f t="shared" si="151"/>
        <v>0</v>
      </c>
      <c r="S34" s="51">
        <f t="shared" si="151"/>
        <v>0</v>
      </c>
      <c r="T34" s="51">
        <f t="shared" si="151"/>
        <v>0</v>
      </c>
      <c r="U34" s="51">
        <f t="shared" si="151"/>
        <v>0</v>
      </c>
      <c r="V34" s="51">
        <f t="shared" si="151"/>
        <v>0</v>
      </c>
      <c r="W34" s="51">
        <f t="shared" si="151"/>
        <v>0</v>
      </c>
      <c r="X34" s="51">
        <f t="shared" si="151"/>
        <v>0</v>
      </c>
      <c r="Y34" s="51">
        <f t="shared" si="151"/>
        <v>0</v>
      </c>
      <c r="Z34" s="51">
        <f t="shared" si="151"/>
        <v>0</v>
      </c>
      <c r="AA34" s="51">
        <f t="shared" si="151"/>
        <v>0</v>
      </c>
      <c r="AB34" s="51">
        <f t="shared" si="151"/>
        <v>0</v>
      </c>
      <c r="AC34" s="51">
        <f t="shared" si="151"/>
        <v>0</v>
      </c>
      <c r="AD34" s="51">
        <f t="shared" si="151"/>
        <v>0</v>
      </c>
      <c r="AE34" s="51">
        <f t="shared" si="151"/>
        <v>0</v>
      </c>
      <c r="AF34" s="51">
        <f t="shared" si="151"/>
        <v>0</v>
      </c>
      <c r="AG34" s="51">
        <f t="shared" si="151"/>
        <v>0</v>
      </c>
      <c r="AH34" s="51">
        <f t="shared" si="151"/>
        <v>0</v>
      </c>
      <c r="AI34" s="51">
        <f t="shared" si="151"/>
        <v>0</v>
      </c>
      <c r="AJ34" s="58">
        <f t="shared" si="151"/>
        <v>0</v>
      </c>
      <c r="AK34" s="58">
        <f t="shared" si="151"/>
        <v>0</v>
      </c>
      <c r="AL34" s="48">
        <f t="shared" si="151"/>
        <v>0</v>
      </c>
      <c r="AM34" s="48">
        <f t="shared" si="151"/>
        <v>0</v>
      </c>
      <c r="AN34" s="48">
        <f t="shared" si="151"/>
        <v>0</v>
      </c>
      <c r="AO34" s="48">
        <f t="shared" si="151"/>
        <v>0</v>
      </c>
      <c r="AP34" s="48">
        <f t="shared" si="151"/>
        <v>0</v>
      </c>
      <c r="AQ34" s="48">
        <f t="shared" si="151"/>
        <v>0</v>
      </c>
      <c r="AR34" s="48">
        <f t="shared" si="151"/>
        <v>0</v>
      </c>
      <c r="AS34" s="48">
        <f t="shared" si="151"/>
        <v>0</v>
      </c>
      <c r="AT34" s="48">
        <f t="shared" si="151"/>
        <v>0</v>
      </c>
      <c r="AU34" s="48">
        <f t="shared" si="151"/>
        <v>0</v>
      </c>
      <c r="AV34" s="34">
        <f t="shared" si="151"/>
        <v>33290565</v>
      </c>
      <c r="AW34" s="34">
        <f t="shared" si="151"/>
        <v>24242457</v>
      </c>
      <c r="AX34" s="34">
        <f t="shared" si="151"/>
        <v>35000</v>
      </c>
      <c r="AY34" s="34">
        <f t="shared" si="151"/>
        <v>8205781</v>
      </c>
      <c r="AZ34" s="34">
        <f t="shared" si="151"/>
        <v>484849</v>
      </c>
      <c r="BA34" s="34">
        <f t="shared" si="151"/>
        <v>322478</v>
      </c>
      <c r="BB34" s="48">
        <f t="shared" si="151"/>
        <v>42.3</v>
      </c>
      <c r="BC34" s="48">
        <f t="shared" si="151"/>
        <v>29.27</v>
      </c>
      <c r="BD34" s="48">
        <f t="shared" si="151"/>
        <v>13.03</v>
      </c>
      <c r="BE34" s="43">
        <f>AV34-H34</f>
        <v>0</v>
      </c>
    </row>
    <row r="35" spans="1:57" x14ac:dyDescent="0.25">
      <c r="A35" s="26">
        <v>1409</v>
      </c>
      <c r="B35" s="6">
        <v>600171744</v>
      </c>
      <c r="C35" s="27">
        <v>60252537</v>
      </c>
      <c r="D35" s="28" t="s">
        <v>111</v>
      </c>
      <c r="E35" s="6">
        <v>3121</v>
      </c>
      <c r="F35" s="6" t="s">
        <v>18</v>
      </c>
      <c r="G35" s="6" t="s">
        <v>19</v>
      </c>
      <c r="H35" s="29">
        <v>50149163</v>
      </c>
      <c r="I35" s="29">
        <v>36066971</v>
      </c>
      <c r="J35" s="29">
        <v>592240</v>
      </c>
      <c r="K35" s="29">
        <v>12390813</v>
      </c>
      <c r="L35" s="29">
        <v>721339</v>
      </c>
      <c r="M35" s="29">
        <v>377800</v>
      </c>
      <c r="N35" s="63">
        <v>57.99</v>
      </c>
      <c r="O35" s="47">
        <v>49.07</v>
      </c>
      <c r="P35" s="47">
        <v>8.9200000000000017</v>
      </c>
      <c r="Q35" s="9">
        <f>(OON!CF35+OON!CG35)*-1</f>
        <v>-40000</v>
      </c>
      <c r="R35" s="29"/>
      <c r="S35" s="29"/>
      <c r="T35" s="29"/>
      <c r="U35" s="29"/>
      <c r="V35" s="29"/>
      <c r="W35" s="29"/>
      <c r="X35" s="9">
        <f t="shared" ref="X35:X36" si="152">SUM(Q35:W35)</f>
        <v>-40000</v>
      </c>
      <c r="Y35" s="9"/>
      <c r="Z35" s="9">
        <f>OON!CF35+OON!CG35</f>
        <v>40000</v>
      </c>
      <c r="AA35" s="9">
        <f>OON!CA35+OON!CE35</f>
        <v>0</v>
      </c>
      <c r="AB35" s="9">
        <f t="shared" ref="AB35:AB36" si="153">SUM(Y35:AA35)</f>
        <v>40000</v>
      </c>
      <c r="AC35" s="9">
        <f t="shared" ref="AC35:AC36" si="154">X35+AB35</f>
        <v>0</v>
      </c>
      <c r="AD35" s="9">
        <f t="shared" ref="AD35:AD36" si="155">ROUND((X35+Y35+Z35)*33.8%,0)</f>
        <v>0</v>
      </c>
      <c r="AE35" s="9">
        <f t="shared" ref="AE35:AE36" si="156">ROUND(X35*2%,0)</f>
        <v>-800</v>
      </c>
      <c r="AF35" s="29"/>
      <c r="AG35" s="29"/>
      <c r="AH35" s="29"/>
      <c r="AI35" s="9">
        <f t="shared" ref="AI35:AI36" si="157">AF35+AG35+AH35</f>
        <v>0</v>
      </c>
      <c r="AJ35" s="47">
        <f>OON!CJ35</f>
        <v>0</v>
      </c>
      <c r="AK35" s="47">
        <f>OON!CK35</f>
        <v>-0.15</v>
      </c>
      <c r="AL35" s="47"/>
      <c r="AM35" s="47"/>
      <c r="AN35" s="47"/>
      <c r="AO35" s="47"/>
      <c r="AP35" s="47"/>
      <c r="AQ35" s="47"/>
      <c r="AR35" s="47"/>
      <c r="AS35" s="47">
        <f t="shared" ref="AS35:AS36" si="158">AJ35+AL35+AM35+AP35+AR35+AN35</f>
        <v>0</v>
      </c>
      <c r="AT35" s="47">
        <f t="shared" ref="AT35:AT36" si="159">AK35+AQ35+AO35</f>
        <v>-0.15</v>
      </c>
      <c r="AU35" s="47">
        <f t="shared" ref="AU35:AU36" si="160">AS35+AT35</f>
        <v>-0.15</v>
      </c>
      <c r="AV35" s="9">
        <f t="shared" ref="AV35:AV36" si="161">AW35+AX35+AY35+AZ35+BA35</f>
        <v>50148363</v>
      </c>
      <c r="AW35" s="9">
        <f t="shared" ref="AW35:AW36" si="162">I35+X35</f>
        <v>36026971</v>
      </c>
      <c r="AX35" s="9">
        <f t="shared" ref="AX35:AX36" si="163">J35+AB35</f>
        <v>632240</v>
      </c>
      <c r="AY35" s="9">
        <f t="shared" ref="AY35:AY36" si="164">K35+AD35</f>
        <v>12390813</v>
      </c>
      <c r="AZ35" s="9">
        <f t="shared" ref="AZ35:AZ36" si="165">L35+AE35</f>
        <v>720539</v>
      </c>
      <c r="BA35" s="9">
        <f t="shared" ref="BA35:BA36" si="166">M35+AI35</f>
        <v>377800</v>
      </c>
      <c r="BB35" s="47">
        <f t="shared" ref="BB35:BB36" si="167">BC35+BD35</f>
        <v>57.84</v>
      </c>
      <c r="BC35" s="47">
        <f t="shared" ref="BC35:BC36" si="168">O35+AS35</f>
        <v>49.07</v>
      </c>
      <c r="BD35" s="47">
        <f t="shared" ref="BD35:BD36" si="169">P35+AT35</f>
        <v>8.7700000000000014</v>
      </c>
    </row>
    <row r="36" spans="1:57" x14ac:dyDescent="0.25">
      <c r="A36" s="5">
        <v>1409</v>
      </c>
      <c r="B36" s="2">
        <v>600171744</v>
      </c>
      <c r="C36" s="7">
        <v>60252537</v>
      </c>
      <c r="D36" s="8" t="s">
        <v>111</v>
      </c>
      <c r="E36" s="20">
        <v>3121</v>
      </c>
      <c r="F36" s="20" t="s">
        <v>110</v>
      </c>
      <c r="G36" s="20" t="s">
        <v>96</v>
      </c>
      <c r="H36" s="9">
        <v>810245</v>
      </c>
      <c r="I36" s="50">
        <v>596646</v>
      </c>
      <c r="J36" s="50">
        <v>0</v>
      </c>
      <c r="K36" s="50">
        <v>201666</v>
      </c>
      <c r="L36" s="50">
        <v>11933</v>
      </c>
      <c r="M36" s="50">
        <v>0</v>
      </c>
      <c r="N36" s="63">
        <v>2</v>
      </c>
      <c r="O36" s="47">
        <v>2</v>
      </c>
      <c r="P36" s="47">
        <v>0</v>
      </c>
      <c r="Q36" s="9">
        <f>(OON!CF36+OON!CG36)*-1</f>
        <v>0</v>
      </c>
      <c r="R36" s="50"/>
      <c r="S36" s="50"/>
      <c r="T36" s="50"/>
      <c r="U36" s="50"/>
      <c r="V36" s="50"/>
      <c r="W36" s="50"/>
      <c r="X36" s="9">
        <f t="shared" si="152"/>
        <v>0</v>
      </c>
      <c r="Y36" s="9"/>
      <c r="Z36" s="9">
        <f>OON!CF36+OON!CG36</f>
        <v>0</v>
      </c>
      <c r="AA36" s="9">
        <f>OON!CA36+OON!CE36</f>
        <v>0</v>
      </c>
      <c r="AB36" s="9">
        <f t="shared" si="153"/>
        <v>0</v>
      </c>
      <c r="AC36" s="9">
        <f t="shared" si="154"/>
        <v>0</v>
      </c>
      <c r="AD36" s="9">
        <f t="shared" si="155"/>
        <v>0</v>
      </c>
      <c r="AE36" s="9">
        <f t="shared" si="156"/>
        <v>0</v>
      </c>
      <c r="AF36" s="50"/>
      <c r="AG36" s="50"/>
      <c r="AH36" s="50"/>
      <c r="AI36" s="9">
        <f t="shared" si="157"/>
        <v>0</v>
      </c>
      <c r="AJ36" s="47">
        <f>OON!CJ36</f>
        <v>0</v>
      </c>
      <c r="AK36" s="47">
        <f>OON!CK36</f>
        <v>0</v>
      </c>
      <c r="AL36" s="47"/>
      <c r="AM36" s="47"/>
      <c r="AN36" s="47"/>
      <c r="AO36" s="47"/>
      <c r="AP36" s="47"/>
      <c r="AQ36" s="47"/>
      <c r="AR36" s="47"/>
      <c r="AS36" s="47">
        <f t="shared" si="158"/>
        <v>0</v>
      </c>
      <c r="AT36" s="47">
        <f t="shared" si="159"/>
        <v>0</v>
      </c>
      <c r="AU36" s="47">
        <f t="shared" si="160"/>
        <v>0</v>
      </c>
      <c r="AV36" s="9">
        <f t="shared" si="161"/>
        <v>810245</v>
      </c>
      <c r="AW36" s="9">
        <f t="shared" si="162"/>
        <v>596646</v>
      </c>
      <c r="AX36" s="9">
        <f t="shared" si="163"/>
        <v>0</v>
      </c>
      <c r="AY36" s="9">
        <f t="shared" si="164"/>
        <v>201666</v>
      </c>
      <c r="AZ36" s="9">
        <f t="shared" si="165"/>
        <v>11933</v>
      </c>
      <c r="BA36" s="9">
        <f t="shared" si="166"/>
        <v>0</v>
      </c>
      <c r="BB36" s="47">
        <f t="shared" si="167"/>
        <v>2</v>
      </c>
      <c r="BC36" s="47">
        <f t="shared" si="168"/>
        <v>2</v>
      </c>
      <c r="BD36" s="47">
        <f t="shared" si="169"/>
        <v>0</v>
      </c>
    </row>
    <row r="37" spans="1:57" x14ac:dyDescent="0.25">
      <c r="A37" s="30"/>
      <c r="B37" s="31"/>
      <c r="C37" s="32"/>
      <c r="D37" s="33" t="s">
        <v>155</v>
      </c>
      <c r="E37" s="35"/>
      <c r="F37" s="35"/>
      <c r="G37" s="35"/>
      <c r="H37" s="34">
        <v>50959408</v>
      </c>
      <c r="I37" s="51">
        <v>36663617</v>
      </c>
      <c r="J37" s="51">
        <v>592240</v>
      </c>
      <c r="K37" s="51">
        <v>12592479</v>
      </c>
      <c r="L37" s="51">
        <v>733272</v>
      </c>
      <c r="M37" s="51">
        <v>377800</v>
      </c>
      <c r="N37" s="65">
        <v>59.99</v>
      </c>
      <c r="O37" s="65">
        <v>51.07</v>
      </c>
      <c r="P37" s="65">
        <v>8.9200000000000017</v>
      </c>
      <c r="Q37" s="51">
        <f t="shared" ref="Q37:BD37" si="170">SUM(Q35:Q36)</f>
        <v>-40000</v>
      </c>
      <c r="R37" s="51">
        <f t="shared" si="170"/>
        <v>0</v>
      </c>
      <c r="S37" s="51">
        <f t="shared" si="170"/>
        <v>0</v>
      </c>
      <c r="T37" s="51">
        <f t="shared" si="170"/>
        <v>0</v>
      </c>
      <c r="U37" s="51">
        <f t="shared" si="170"/>
        <v>0</v>
      </c>
      <c r="V37" s="51">
        <f t="shared" si="170"/>
        <v>0</v>
      </c>
      <c r="W37" s="51">
        <f t="shared" si="170"/>
        <v>0</v>
      </c>
      <c r="X37" s="51">
        <f t="shared" si="170"/>
        <v>-40000</v>
      </c>
      <c r="Y37" s="51">
        <f t="shared" si="170"/>
        <v>0</v>
      </c>
      <c r="Z37" s="51">
        <f t="shared" si="170"/>
        <v>40000</v>
      </c>
      <c r="AA37" s="51">
        <f t="shared" si="170"/>
        <v>0</v>
      </c>
      <c r="AB37" s="51">
        <f t="shared" si="170"/>
        <v>40000</v>
      </c>
      <c r="AC37" s="51">
        <f t="shared" si="170"/>
        <v>0</v>
      </c>
      <c r="AD37" s="51">
        <f t="shared" si="170"/>
        <v>0</v>
      </c>
      <c r="AE37" s="51">
        <f t="shared" si="170"/>
        <v>-800</v>
      </c>
      <c r="AF37" s="51">
        <f t="shared" si="170"/>
        <v>0</v>
      </c>
      <c r="AG37" s="51">
        <f t="shared" si="170"/>
        <v>0</v>
      </c>
      <c r="AH37" s="51">
        <f t="shared" si="170"/>
        <v>0</v>
      </c>
      <c r="AI37" s="51">
        <f t="shared" si="170"/>
        <v>0</v>
      </c>
      <c r="AJ37" s="58">
        <f t="shared" si="170"/>
        <v>0</v>
      </c>
      <c r="AK37" s="58">
        <f t="shared" si="170"/>
        <v>-0.15</v>
      </c>
      <c r="AL37" s="48">
        <f t="shared" si="170"/>
        <v>0</v>
      </c>
      <c r="AM37" s="48">
        <f t="shared" si="170"/>
        <v>0</v>
      </c>
      <c r="AN37" s="48">
        <f t="shared" si="170"/>
        <v>0</v>
      </c>
      <c r="AO37" s="48">
        <f t="shared" si="170"/>
        <v>0</v>
      </c>
      <c r="AP37" s="48">
        <f t="shared" si="170"/>
        <v>0</v>
      </c>
      <c r="AQ37" s="48">
        <f t="shared" si="170"/>
        <v>0</v>
      </c>
      <c r="AR37" s="48">
        <f t="shared" si="170"/>
        <v>0</v>
      </c>
      <c r="AS37" s="48">
        <f t="shared" si="170"/>
        <v>0</v>
      </c>
      <c r="AT37" s="48">
        <f t="shared" si="170"/>
        <v>-0.15</v>
      </c>
      <c r="AU37" s="48">
        <f t="shared" si="170"/>
        <v>-0.15</v>
      </c>
      <c r="AV37" s="34">
        <f t="shared" si="170"/>
        <v>50958608</v>
      </c>
      <c r="AW37" s="34">
        <f t="shared" si="170"/>
        <v>36623617</v>
      </c>
      <c r="AX37" s="34">
        <f t="shared" si="170"/>
        <v>632240</v>
      </c>
      <c r="AY37" s="34">
        <f t="shared" si="170"/>
        <v>12592479</v>
      </c>
      <c r="AZ37" s="34">
        <f t="shared" si="170"/>
        <v>732472</v>
      </c>
      <c r="BA37" s="34">
        <f t="shared" si="170"/>
        <v>377800</v>
      </c>
      <c r="BB37" s="48">
        <f t="shared" si="170"/>
        <v>59.84</v>
      </c>
      <c r="BC37" s="48">
        <f t="shared" si="170"/>
        <v>51.07</v>
      </c>
      <c r="BD37" s="48">
        <f t="shared" si="170"/>
        <v>8.7700000000000014</v>
      </c>
      <c r="BE37" s="43">
        <f>AV37-H37</f>
        <v>-800</v>
      </c>
    </row>
    <row r="38" spans="1:57" x14ac:dyDescent="0.25">
      <c r="A38" s="26">
        <v>1410</v>
      </c>
      <c r="B38" s="6">
        <v>600171752</v>
      </c>
      <c r="C38" s="27">
        <v>856037</v>
      </c>
      <c r="D38" s="28" t="s">
        <v>68</v>
      </c>
      <c r="E38" s="6">
        <v>3121</v>
      </c>
      <c r="F38" s="6" t="s">
        <v>18</v>
      </c>
      <c r="G38" s="6" t="s">
        <v>19</v>
      </c>
      <c r="H38" s="29">
        <v>41230681</v>
      </c>
      <c r="I38" s="29">
        <v>30027306</v>
      </c>
      <c r="J38" s="29">
        <v>100000</v>
      </c>
      <c r="K38" s="29">
        <v>10183029</v>
      </c>
      <c r="L38" s="29">
        <v>600546</v>
      </c>
      <c r="M38" s="29">
        <v>319800</v>
      </c>
      <c r="N38" s="63">
        <v>51.46</v>
      </c>
      <c r="O38" s="47">
        <v>41.96</v>
      </c>
      <c r="P38" s="47">
        <v>9.5</v>
      </c>
      <c r="Q38" s="9">
        <f>(OON!CF38+OON!CG38)*-1</f>
        <v>-13000</v>
      </c>
      <c r="R38" s="29"/>
      <c r="S38" s="29"/>
      <c r="T38" s="29"/>
      <c r="U38" s="29"/>
      <c r="V38" s="29"/>
      <c r="W38" s="29"/>
      <c r="X38" s="9">
        <f t="shared" ref="X38:X40" si="171">SUM(Q38:W38)</f>
        <v>-13000</v>
      </c>
      <c r="Y38" s="9"/>
      <c r="Z38" s="9">
        <f>OON!CF38+OON!CG38</f>
        <v>13000</v>
      </c>
      <c r="AA38" s="9">
        <f>OON!CA38+OON!CE38</f>
        <v>0</v>
      </c>
      <c r="AB38" s="9">
        <f t="shared" ref="AB38:AB40" si="172">SUM(Y38:AA38)</f>
        <v>13000</v>
      </c>
      <c r="AC38" s="9">
        <f t="shared" ref="AC38:AC40" si="173">X38+AB38</f>
        <v>0</v>
      </c>
      <c r="AD38" s="9">
        <f t="shared" ref="AD38:AD40" si="174">ROUND((X38+Y38+Z38)*33.8%,0)</f>
        <v>0</v>
      </c>
      <c r="AE38" s="9">
        <f t="shared" ref="AE38:AE40" si="175">ROUND(X38*2%,0)</f>
        <v>-260</v>
      </c>
      <c r="AF38" s="29"/>
      <c r="AG38" s="29"/>
      <c r="AH38" s="29"/>
      <c r="AI38" s="9">
        <f t="shared" ref="AI38:AI40" si="176">AF38+AG38+AH38</f>
        <v>0</v>
      </c>
      <c r="AJ38" s="47">
        <f>OON!CJ38</f>
        <v>-7.0000000000000007E-2</v>
      </c>
      <c r="AK38" s="47">
        <f>OON!CK38</f>
        <v>0.03</v>
      </c>
      <c r="AL38" s="47"/>
      <c r="AM38" s="47"/>
      <c r="AN38" s="47"/>
      <c r="AO38" s="47"/>
      <c r="AP38" s="47"/>
      <c r="AQ38" s="47"/>
      <c r="AR38" s="47"/>
      <c r="AS38" s="47">
        <f t="shared" ref="AS38:AS40" si="177">AJ38+AL38+AM38+AP38+AR38+AN38</f>
        <v>-7.0000000000000007E-2</v>
      </c>
      <c r="AT38" s="47">
        <f t="shared" ref="AT38:AT40" si="178">AK38+AQ38+AO38</f>
        <v>0.03</v>
      </c>
      <c r="AU38" s="47">
        <f t="shared" ref="AU38:AU40" si="179">AS38+AT38</f>
        <v>-4.0000000000000008E-2</v>
      </c>
      <c r="AV38" s="9">
        <f t="shared" ref="AV38:AV40" si="180">AW38+AX38+AY38+AZ38+BA38</f>
        <v>41230421</v>
      </c>
      <c r="AW38" s="9">
        <f t="shared" ref="AW38:AW40" si="181">I38+X38</f>
        <v>30014306</v>
      </c>
      <c r="AX38" s="9">
        <f t="shared" ref="AX38:AX40" si="182">J38+AB38</f>
        <v>113000</v>
      </c>
      <c r="AY38" s="9">
        <f t="shared" ref="AY38:AY40" si="183">K38+AD38</f>
        <v>10183029</v>
      </c>
      <c r="AZ38" s="9">
        <f t="shared" ref="AZ38:AZ40" si="184">L38+AE38</f>
        <v>600286</v>
      </c>
      <c r="BA38" s="9">
        <f t="shared" ref="BA38:BA40" si="185">M38+AI38</f>
        <v>319800</v>
      </c>
      <c r="BB38" s="47">
        <f t="shared" ref="BB38:BB40" si="186">BC38+BD38</f>
        <v>51.42</v>
      </c>
      <c r="BC38" s="47">
        <f t="shared" ref="BC38:BC40" si="187">O38+AS38</f>
        <v>41.89</v>
      </c>
      <c r="BD38" s="47">
        <f t="shared" ref="BD38:BD40" si="188">P38+AT38</f>
        <v>9.5299999999999994</v>
      </c>
    </row>
    <row r="39" spans="1:57" x14ac:dyDescent="0.25">
      <c r="A39" s="5">
        <v>1410</v>
      </c>
      <c r="B39" s="2">
        <v>600171752</v>
      </c>
      <c r="C39" s="7">
        <v>856037</v>
      </c>
      <c r="D39" s="8" t="s">
        <v>68</v>
      </c>
      <c r="E39" s="20">
        <v>3121</v>
      </c>
      <c r="F39" s="20" t="s">
        <v>110</v>
      </c>
      <c r="G39" s="20" t="s">
        <v>96</v>
      </c>
      <c r="H39" s="9">
        <v>418201</v>
      </c>
      <c r="I39" s="50">
        <v>307954</v>
      </c>
      <c r="J39" s="50">
        <v>0</v>
      </c>
      <c r="K39" s="50">
        <v>104088</v>
      </c>
      <c r="L39" s="50">
        <v>6159</v>
      </c>
      <c r="M39" s="50">
        <v>0</v>
      </c>
      <c r="N39" s="63">
        <v>0.89</v>
      </c>
      <c r="O39" s="47">
        <v>0.89</v>
      </c>
      <c r="P39" s="47">
        <v>0</v>
      </c>
      <c r="Q39" s="9">
        <f>(OON!CF39+OON!CG39)*-1</f>
        <v>0</v>
      </c>
      <c r="R39" s="50"/>
      <c r="S39" s="50"/>
      <c r="T39" s="50"/>
      <c r="U39" s="50"/>
      <c r="V39" s="50"/>
      <c r="W39" s="50"/>
      <c r="X39" s="9">
        <f t="shared" si="171"/>
        <v>0</v>
      </c>
      <c r="Y39" s="9"/>
      <c r="Z39" s="9">
        <f>OON!CF39+OON!CG39</f>
        <v>0</v>
      </c>
      <c r="AA39" s="9">
        <f>OON!CA39+OON!CE39</f>
        <v>0</v>
      </c>
      <c r="AB39" s="9">
        <f t="shared" si="172"/>
        <v>0</v>
      </c>
      <c r="AC39" s="9">
        <f t="shared" si="173"/>
        <v>0</v>
      </c>
      <c r="AD39" s="9">
        <f t="shared" si="174"/>
        <v>0</v>
      </c>
      <c r="AE39" s="9">
        <f t="shared" si="175"/>
        <v>0</v>
      </c>
      <c r="AF39" s="50"/>
      <c r="AG39" s="50"/>
      <c r="AH39" s="50"/>
      <c r="AI39" s="9">
        <f t="shared" si="176"/>
        <v>0</v>
      </c>
      <c r="AJ39" s="47">
        <f>OON!CJ39</f>
        <v>0</v>
      </c>
      <c r="AK39" s="47">
        <f>OON!CK39</f>
        <v>0</v>
      </c>
      <c r="AL39" s="47"/>
      <c r="AM39" s="47"/>
      <c r="AN39" s="47"/>
      <c r="AO39" s="47"/>
      <c r="AP39" s="47"/>
      <c r="AQ39" s="47"/>
      <c r="AR39" s="47"/>
      <c r="AS39" s="47">
        <f t="shared" si="177"/>
        <v>0</v>
      </c>
      <c r="AT39" s="47">
        <f t="shared" si="178"/>
        <v>0</v>
      </c>
      <c r="AU39" s="47">
        <f t="shared" si="179"/>
        <v>0</v>
      </c>
      <c r="AV39" s="9">
        <f t="shared" si="180"/>
        <v>418201</v>
      </c>
      <c r="AW39" s="9">
        <f t="shared" si="181"/>
        <v>307954</v>
      </c>
      <c r="AX39" s="9">
        <f t="shared" si="182"/>
        <v>0</v>
      </c>
      <c r="AY39" s="9">
        <f t="shared" si="183"/>
        <v>104088</v>
      </c>
      <c r="AZ39" s="9">
        <f t="shared" si="184"/>
        <v>6159</v>
      </c>
      <c r="BA39" s="9">
        <f t="shared" si="185"/>
        <v>0</v>
      </c>
      <c r="BB39" s="47">
        <f t="shared" si="186"/>
        <v>0.89</v>
      </c>
      <c r="BC39" s="47">
        <f t="shared" si="187"/>
        <v>0.89</v>
      </c>
      <c r="BD39" s="47">
        <f t="shared" si="188"/>
        <v>0</v>
      </c>
    </row>
    <row r="40" spans="1:57" x14ac:dyDescent="0.25">
      <c r="A40" s="5">
        <v>1410</v>
      </c>
      <c r="B40" s="2">
        <v>600171752</v>
      </c>
      <c r="C40" s="7">
        <v>856037</v>
      </c>
      <c r="D40" s="8" t="s">
        <v>68</v>
      </c>
      <c r="E40" s="2">
        <v>3147</v>
      </c>
      <c r="F40" s="2" t="s">
        <v>27</v>
      </c>
      <c r="G40" s="7" t="s">
        <v>96</v>
      </c>
      <c r="H40" s="9">
        <v>2580560</v>
      </c>
      <c r="I40" s="9">
        <v>1890399</v>
      </c>
      <c r="J40" s="9">
        <v>0</v>
      </c>
      <c r="K40" s="9">
        <v>638955</v>
      </c>
      <c r="L40" s="9">
        <v>37808</v>
      </c>
      <c r="M40" s="9">
        <v>13398</v>
      </c>
      <c r="N40" s="63">
        <v>4.21</v>
      </c>
      <c r="O40" s="47">
        <v>3.08</v>
      </c>
      <c r="P40" s="47">
        <v>1.1299999999999999</v>
      </c>
      <c r="Q40" s="9">
        <f>(OON!CF40+OON!CG40)*-1</f>
        <v>-105000</v>
      </c>
      <c r="R40" s="50"/>
      <c r="S40" s="50"/>
      <c r="T40" s="50"/>
      <c r="U40" s="50"/>
      <c r="V40" s="50"/>
      <c r="W40" s="50"/>
      <c r="X40" s="9">
        <f t="shared" si="171"/>
        <v>-105000</v>
      </c>
      <c r="Y40" s="9"/>
      <c r="Z40" s="9">
        <f>OON!CF40+OON!CG40</f>
        <v>105000</v>
      </c>
      <c r="AA40" s="9">
        <f>OON!CA40+OON!CE40</f>
        <v>0</v>
      </c>
      <c r="AB40" s="9">
        <f t="shared" si="172"/>
        <v>105000</v>
      </c>
      <c r="AC40" s="9">
        <f t="shared" si="173"/>
        <v>0</v>
      </c>
      <c r="AD40" s="9">
        <f t="shared" si="174"/>
        <v>0</v>
      </c>
      <c r="AE40" s="9">
        <f t="shared" si="175"/>
        <v>-2100</v>
      </c>
      <c r="AF40" s="50"/>
      <c r="AG40" s="50"/>
      <c r="AH40" s="50"/>
      <c r="AI40" s="9">
        <f t="shared" si="176"/>
        <v>0</v>
      </c>
      <c r="AJ40" s="47">
        <f>OON!CJ40</f>
        <v>0</v>
      </c>
      <c r="AK40" s="47">
        <f>OON!CK40</f>
        <v>0</v>
      </c>
      <c r="AL40" s="47"/>
      <c r="AM40" s="47"/>
      <c r="AN40" s="47"/>
      <c r="AO40" s="47"/>
      <c r="AP40" s="47"/>
      <c r="AQ40" s="47"/>
      <c r="AR40" s="47"/>
      <c r="AS40" s="47">
        <f t="shared" si="177"/>
        <v>0</v>
      </c>
      <c r="AT40" s="47">
        <f t="shared" si="178"/>
        <v>0</v>
      </c>
      <c r="AU40" s="47">
        <f t="shared" si="179"/>
        <v>0</v>
      </c>
      <c r="AV40" s="9">
        <f t="shared" si="180"/>
        <v>2578460</v>
      </c>
      <c r="AW40" s="9">
        <f t="shared" si="181"/>
        <v>1785399</v>
      </c>
      <c r="AX40" s="9">
        <f t="shared" si="182"/>
        <v>105000</v>
      </c>
      <c r="AY40" s="9">
        <f t="shared" si="183"/>
        <v>638955</v>
      </c>
      <c r="AZ40" s="9">
        <f t="shared" si="184"/>
        <v>35708</v>
      </c>
      <c r="BA40" s="9">
        <f t="shared" si="185"/>
        <v>13398</v>
      </c>
      <c r="BB40" s="47">
        <f t="shared" si="186"/>
        <v>4.21</v>
      </c>
      <c r="BC40" s="47">
        <f t="shared" si="187"/>
        <v>3.08</v>
      </c>
      <c r="BD40" s="47">
        <f t="shared" si="188"/>
        <v>1.1299999999999999</v>
      </c>
    </row>
    <row r="41" spans="1:57" x14ac:dyDescent="0.25">
      <c r="A41" s="30"/>
      <c r="B41" s="31"/>
      <c r="C41" s="32"/>
      <c r="D41" s="33" t="s">
        <v>156</v>
      </c>
      <c r="E41" s="31"/>
      <c r="F41" s="31"/>
      <c r="G41" s="32"/>
      <c r="H41" s="34">
        <v>44229442</v>
      </c>
      <c r="I41" s="34">
        <v>32225659</v>
      </c>
      <c r="J41" s="34">
        <v>100000</v>
      </c>
      <c r="K41" s="34">
        <v>10926072</v>
      </c>
      <c r="L41" s="34">
        <v>644513</v>
      </c>
      <c r="M41" s="34">
        <v>333198</v>
      </c>
      <c r="N41" s="64">
        <v>56.56</v>
      </c>
      <c r="O41" s="64">
        <v>45.93</v>
      </c>
      <c r="P41" s="64">
        <v>10.629999999999999</v>
      </c>
      <c r="Q41" s="51">
        <f t="shared" ref="Q41:BD41" si="189">SUM(Q38:Q40)</f>
        <v>-118000</v>
      </c>
      <c r="R41" s="51">
        <f t="shared" si="189"/>
        <v>0</v>
      </c>
      <c r="S41" s="51">
        <f t="shared" si="189"/>
        <v>0</v>
      </c>
      <c r="T41" s="51">
        <f t="shared" si="189"/>
        <v>0</v>
      </c>
      <c r="U41" s="51">
        <f t="shared" si="189"/>
        <v>0</v>
      </c>
      <c r="V41" s="51">
        <f t="shared" si="189"/>
        <v>0</v>
      </c>
      <c r="W41" s="51">
        <f t="shared" si="189"/>
        <v>0</v>
      </c>
      <c r="X41" s="51">
        <f t="shared" si="189"/>
        <v>-118000</v>
      </c>
      <c r="Y41" s="51">
        <f t="shared" si="189"/>
        <v>0</v>
      </c>
      <c r="Z41" s="51">
        <f t="shared" si="189"/>
        <v>118000</v>
      </c>
      <c r="AA41" s="51">
        <f t="shared" si="189"/>
        <v>0</v>
      </c>
      <c r="AB41" s="51">
        <f t="shared" si="189"/>
        <v>118000</v>
      </c>
      <c r="AC41" s="51">
        <f t="shared" si="189"/>
        <v>0</v>
      </c>
      <c r="AD41" s="51">
        <f t="shared" si="189"/>
        <v>0</v>
      </c>
      <c r="AE41" s="51">
        <f t="shared" si="189"/>
        <v>-2360</v>
      </c>
      <c r="AF41" s="51">
        <f t="shared" si="189"/>
        <v>0</v>
      </c>
      <c r="AG41" s="51">
        <f t="shared" si="189"/>
        <v>0</v>
      </c>
      <c r="AH41" s="51">
        <f t="shared" si="189"/>
        <v>0</v>
      </c>
      <c r="AI41" s="51">
        <f t="shared" si="189"/>
        <v>0</v>
      </c>
      <c r="AJ41" s="58">
        <f t="shared" si="189"/>
        <v>-7.0000000000000007E-2</v>
      </c>
      <c r="AK41" s="58">
        <f t="shared" si="189"/>
        <v>0.03</v>
      </c>
      <c r="AL41" s="48">
        <f t="shared" si="189"/>
        <v>0</v>
      </c>
      <c r="AM41" s="48">
        <f t="shared" si="189"/>
        <v>0</v>
      </c>
      <c r="AN41" s="48">
        <f t="shared" si="189"/>
        <v>0</v>
      </c>
      <c r="AO41" s="48">
        <f t="shared" si="189"/>
        <v>0</v>
      </c>
      <c r="AP41" s="48">
        <f t="shared" si="189"/>
        <v>0</v>
      </c>
      <c r="AQ41" s="48">
        <f t="shared" si="189"/>
        <v>0</v>
      </c>
      <c r="AR41" s="48">
        <f t="shared" si="189"/>
        <v>0</v>
      </c>
      <c r="AS41" s="48">
        <f t="shared" si="189"/>
        <v>-7.0000000000000007E-2</v>
      </c>
      <c r="AT41" s="48">
        <f t="shared" si="189"/>
        <v>0.03</v>
      </c>
      <c r="AU41" s="48">
        <f t="shared" si="189"/>
        <v>-4.0000000000000008E-2</v>
      </c>
      <c r="AV41" s="34">
        <f t="shared" si="189"/>
        <v>44227082</v>
      </c>
      <c r="AW41" s="34">
        <f t="shared" si="189"/>
        <v>32107659</v>
      </c>
      <c r="AX41" s="34">
        <f t="shared" si="189"/>
        <v>218000</v>
      </c>
      <c r="AY41" s="34">
        <f t="shared" si="189"/>
        <v>10926072</v>
      </c>
      <c r="AZ41" s="34">
        <f t="shared" si="189"/>
        <v>642153</v>
      </c>
      <c r="BA41" s="34">
        <f t="shared" si="189"/>
        <v>333198</v>
      </c>
      <c r="BB41" s="48">
        <f t="shared" si="189"/>
        <v>56.52</v>
      </c>
      <c r="BC41" s="48">
        <f t="shared" si="189"/>
        <v>45.86</v>
      </c>
      <c r="BD41" s="48">
        <f t="shared" si="189"/>
        <v>10.66</v>
      </c>
      <c r="BE41" s="43">
        <f>AV41-H41</f>
        <v>-2360</v>
      </c>
    </row>
    <row r="42" spans="1:57" x14ac:dyDescent="0.25">
      <c r="A42" s="26">
        <v>1411</v>
      </c>
      <c r="B42" s="6">
        <v>600010589</v>
      </c>
      <c r="C42" s="27">
        <v>46748075</v>
      </c>
      <c r="D42" s="28" t="s">
        <v>28</v>
      </c>
      <c r="E42" s="6">
        <v>3121</v>
      </c>
      <c r="F42" s="6" t="s">
        <v>18</v>
      </c>
      <c r="G42" s="6" t="s">
        <v>19</v>
      </c>
      <c r="H42" s="29">
        <v>56213976</v>
      </c>
      <c r="I42" s="29">
        <v>40169100</v>
      </c>
      <c r="J42" s="29">
        <v>833960</v>
      </c>
      <c r="K42" s="29">
        <v>13859034</v>
      </c>
      <c r="L42" s="29">
        <v>803382</v>
      </c>
      <c r="M42" s="29">
        <v>548500</v>
      </c>
      <c r="N42" s="63">
        <v>65.03</v>
      </c>
      <c r="O42" s="47">
        <v>52.46</v>
      </c>
      <c r="P42" s="47">
        <v>12.569999999999999</v>
      </c>
      <c r="Q42" s="9">
        <f>(OON!CF42+OON!CG42)*-1</f>
        <v>0</v>
      </c>
      <c r="R42" s="29"/>
      <c r="S42" s="29"/>
      <c r="T42" s="29"/>
      <c r="U42" s="29"/>
      <c r="V42" s="29"/>
      <c r="W42" s="29"/>
      <c r="X42" s="9">
        <f t="shared" ref="X42:X43" si="190">SUM(Q42:W42)</f>
        <v>0</v>
      </c>
      <c r="Y42" s="9"/>
      <c r="Z42" s="9">
        <f>OON!CF42+OON!CG42</f>
        <v>0</v>
      </c>
      <c r="AA42" s="9">
        <f>OON!CA42+OON!CE42</f>
        <v>0</v>
      </c>
      <c r="AB42" s="9">
        <f t="shared" ref="AB42:AB43" si="191">SUM(Y42:AA42)</f>
        <v>0</v>
      </c>
      <c r="AC42" s="9">
        <f t="shared" ref="AC42:AC43" si="192">X42+AB42</f>
        <v>0</v>
      </c>
      <c r="AD42" s="9">
        <f t="shared" ref="AD42:AD43" si="193">ROUND((X42+Y42+Z42)*33.8%,0)</f>
        <v>0</v>
      </c>
      <c r="AE42" s="9">
        <f t="shared" ref="AE42:AE43" si="194">ROUND(X42*2%,0)</f>
        <v>0</v>
      </c>
      <c r="AF42" s="29"/>
      <c r="AG42" s="29"/>
      <c r="AH42" s="29"/>
      <c r="AI42" s="9">
        <f t="shared" ref="AI42:AI43" si="195">AF42+AG42+AH42</f>
        <v>0</v>
      </c>
      <c r="AJ42" s="47">
        <f>OON!CJ42</f>
        <v>0</v>
      </c>
      <c r="AK42" s="47">
        <f>OON!CK42</f>
        <v>0</v>
      </c>
      <c r="AL42" s="47"/>
      <c r="AM42" s="47"/>
      <c r="AN42" s="47"/>
      <c r="AO42" s="47"/>
      <c r="AP42" s="47"/>
      <c r="AQ42" s="47"/>
      <c r="AR42" s="47"/>
      <c r="AS42" s="47">
        <f t="shared" ref="AS42:AS43" si="196">AJ42+AL42+AM42+AP42+AR42+AN42</f>
        <v>0</v>
      </c>
      <c r="AT42" s="47">
        <f t="shared" ref="AT42:AT43" si="197">AK42+AQ42+AO42</f>
        <v>0</v>
      </c>
      <c r="AU42" s="47">
        <f t="shared" ref="AU42:AU43" si="198">AS42+AT42</f>
        <v>0</v>
      </c>
      <c r="AV42" s="9">
        <f t="shared" ref="AV42:AV43" si="199">AW42+AX42+AY42+AZ42+BA42</f>
        <v>56213976</v>
      </c>
      <c r="AW42" s="9">
        <f t="shared" ref="AW42:AW43" si="200">I42+X42</f>
        <v>40169100</v>
      </c>
      <c r="AX42" s="9">
        <f t="shared" ref="AX42:AX43" si="201">J42+AB42</f>
        <v>833960</v>
      </c>
      <c r="AY42" s="9">
        <f t="shared" ref="AY42:AY43" si="202">K42+AD42</f>
        <v>13859034</v>
      </c>
      <c r="AZ42" s="9">
        <f t="shared" ref="AZ42:AZ43" si="203">L42+AE42</f>
        <v>803382</v>
      </c>
      <c r="BA42" s="9">
        <f t="shared" ref="BA42:BA43" si="204">M42+AI42</f>
        <v>548500</v>
      </c>
      <c r="BB42" s="47">
        <f t="shared" ref="BB42:BB43" si="205">BC42+BD42</f>
        <v>65.03</v>
      </c>
      <c r="BC42" s="47">
        <f t="shared" ref="BC42:BC43" si="206">O42+AS42</f>
        <v>52.46</v>
      </c>
      <c r="BD42" s="47">
        <f t="shared" ref="BD42:BD43" si="207">P42+AT42</f>
        <v>12.569999999999999</v>
      </c>
    </row>
    <row r="43" spans="1:57" x14ac:dyDescent="0.25">
      <c r="A43" s="5">
        <v>1411</v>
      </c>
      <c r="B43" s="2">
        <v>600010589</v>
      </c>
      <c r="C43" s="7">
        <v>46748075</v>
      </c>
      <c r="D43" s="8" t="s">
        <v>28</v>
      </c>
      <c r="E43" s="20">
        <v>3121</v>
      </c>
      <c r="F43" s="20" t="s">
        <v>110</v>
      </c>
      <c r="G43" s="20" t="s">
        <v>96</v>
      </c>
      <c r="H43" s="9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63">
        <v>0</v>
      </c>
      <c r="O43" s="47">
        <v>0</v>
      </c>
      <c r="P43" s="47">
        <v>0</v>
      </c>
      <c r="Q43" s="9">
        <f>(OON!CF43+OON!CG43)*-1</f>
        <v>0</v>
      </c>
      <c r="R43" s="50"/>
      <c r="S43" s="50"/>
      <c r="T43" s="50"/>
      <c r="U43" s="50"/>
      <c r="V43" s="50"/>
      <c r="W43" s="50"/>
      <c r="X43" s="9">
        <f t="shared" si="190"/>
        <v>0</v>
      </c>
      <c r="Y43" s="9"/>
      <c r="Z43" s="9">
        <f>OON!CF43+OON!CG43</f>
        <v>0</v>
      </c>
      <c r="AA43" s="9">
        <f>OON!CA43+OON!CE43</f>
        <v>0</v>
      </c>
      <c r="AB43" s="9">
        <f t="shared" si="191"/>
        <v>0</v>
      </c>
      <c r="AC43" s="9">
        <f t="shared" si="192"/>
        <v>0</v>
      </c>
      <c r="AD43" s="9">
        <f t="shared" si="193"/>
        <v>0</v>
      </c>
      <c r="AE43" s="9">
        <f t="shared" si="194"/>
        <v>0</v>
      </c>
      <c r="AF43" s="50"/>
      <c r="AG43" s="50"/>
      <c r="AH43" s="50"/>
      <c r="AI43" s="9">
        <f t="shared" si="195"/>
        <v>0</v>
      </c>
      <c r="AJ43" s="47">
        <f>OON!CJ43</f>
        <v>0</v>
      </c>
      <c r="AK43" s="47">
        <f>OON!CK43</f>
        <v>0</v>
      </c>
      <c r="AL43" s="47"/>
      <c r="AM43" s="47"/>
      <c r="AN43" s="47"/>
      <c r="AO43" s="47"/>
      <c r="AP43" s="47"/>
      <c r="AQ43" s="47"/>
      <c r="AR43" s="47"/>
      <c r="AS43" s="47">
        <f t="shared" si="196"/>
        <v>0</v>
      </c>
      <c r="AT43" s="47">
        <f t="shared" si="197"/>
        <v>0</v>
      </c>
      <c r="AU43" s="47">
        <f t="shared" si="198"/>
        <v>0</v>
      </c>
      <c r="AV43" s="9">
        <f t="shared" si="199"/>
        <v>0</v>
      </c>
      <c r="AW43" s="9">
        <f t="shared" si="200"/>
        <v>0</v>
      </c>
      <c r="AX43" s="9">
        <f t="shared" si="201"/>
        <v>0</v>
      </c>
      <c r="AY43" s="9">
        <f t="shared" si="202"/>
        <v>0</v>
      </c>
      <c r="AZ43" s="9">
        <f t="shared" si="203"/>
        <v>0</v>
      </c>
      <c r="BA43" s="9">
        <f t="shared" si="204"/>
        <v>0</v>
      </c>
      <c r="BB43" s="47">
        <f t="shared" si="205"/>
        <v>0</v>
      </c>
      <c r="BC43" s="47">
        <f t="shared" si="206"/>
        <v>0</v>
      </c>
      <c r="BD43" s="47">
        <f t="shared" si="207"/>
        <v>0</v>
      </c>
    </row>
    <row r="44" spans="1:57" x14ac:dyDescent="0.25">
      <c r="A44" s="30"/>
      <c r="B44" s="31"/>
      <c r="C44" s="32"/>
      <c r="D44" s="33" t="s">
        <v>157</v>
      </c>
      <c r="E44" s="35"/>
      <c r="F44" s="35"/>
      <c r="G44" s="35"/>
      <c r="H44" s="34">
        <v>56213976</v>
      </c>
      <c r="I44" s="51">
        <v>40169100</v>
      </c>
      <c r="J44" s="51">
        <v>833960</v>
      </c>
      <c r="K44" s="51">
        <v>13859034</v>
      </c>
      <c r="L44" s="51">
        <v>803382</v>
      </c>
      <c r="M44" s="51">
        <v>548500</v>
      </c>
      <c r="N44" s="65">
        <v>65.03</v>
      </c>
      <c r="O44" s="65">
        <v>52.46</v>
      </c>
      <c r="P44" s="65">
        <v>12.569999999999999</v>
      </c>
      <c r="Q44" s="51">
        <f t="shared" ref="Q44:BD44" si="208">SUM(Q42:Q43)</f>
        <v>0</v>
      </c>
      <c r="R44" s="51">
        <f t="shared" si="208"/>
        <v>0</v>
      </c>
      <c r="S44" s="51">
        <f t="shared" si="208"/>
        <v>0</v>
      </c>
      <c r="T44" s="51">
        <f t="shared" si="208"/>
        <v>0</v>
      </c>
      <c r="U44" s="51">
        <f t="shared" si="208"/>
        <v>0</v>
      </c>
      <c r="V44" s="51">
        <f t="shared" si="208"/>
        <v>0</v>
      </c>
      <c r="W44" s="51">
        <f t="shared" si="208"/>
        <v>0</v>
      </c>
      <c r="X44" s="51">
        <f t="shared" si="208"/>
        <v>0</v>
      </c>
      <c r="Y44" s="51">
        <f t="shared" si="208"/>
        <v>0</v>
      </c>
      <c r="Z44" s="51">
        <f t="shared" si="208"/>
        <v>0</v>
      </c>
      <c r="AA44" s="51">
        <f t="shared" si="208"/>
        <v>0</v>
      </c>
      <c r="AB44" s="51">
        <f t="shared" si="208"/>
        <v>0</v>
      </c>
      <c r="AC44" s="51">
        <f t="shared" si="208"/>
        <v>0</v>
      </c>
      <c r="AD44" s="51">
        <f t="shared" si="208"/>
        <v>0</v>
      </c>
      <c r="AE44" s="51">
        <f t="shared" si="208"/>
        <v>0</v>
      </c>
      <c r="AF44" s="51">
        <f t="shared" si="208"/>
        <v>0</v>
      </c>
      <c r="AG44" s="51">
        <f t="shared" si="208"/>
        <v>0</v>
      </c>
      <c r="AH44" s="51">
        <f t="shared" si="208"/>
        <v>0</v>
      </c>
      <c r="AI44" s="51">
        <f t="shared" si="208"/>
        <v>0</v>
      </c>
      <c r="AJ44" s="58">
        <f t="shared" si="208"/>
        <v>0</v>
      </c>
      <c r="AK44" s="58">
        <f t="shared" si="208"/>
        <v>0</v>
      </c>
      <c r="AL44" s="48">
        <f t="shared" si="208"/>
        <v>0</v>
      </c>
      <c r="AM44" s="48">
        <f t="shared" si="208"/>
        <v>0</v>
      </c>
      <c r="AN44" s="48">
        <f t="shared" si="208"/>
        <v>0</v>
      </c>
      <c r="AO44" s="48">
        <f t="shared" si="208"/>
        <v>0</v>
      </c>
      <c r="AP44" s="48">
        <f t="shared" si="208"/>
        <v>0</v>
      </c>
      <c r="AQ44" s="48">
        <f t="shared" si="208"/>
        <v>0</v>
      </c>
      <c r="AR44" s="48">
        <f t="shared" si="208"/>
        <v>0</v>
      </c>
      <c r="AS44" s="48">
        <f t="shared" si="208"/>
        <v>0</v>
      </c>
      <c r="AT44" s="48">
        <f t="shared" si="208"/>
        <v>0</v>
      </c>
      <c r="AU44" s="48">
        <f t="shared" si="208"/>
        <v>0</v>
      </c>
      <c r="AV44" s="34">
        <f t="shared" si="208"/>
        <v>56213976</v>
      </c>
      <c r="AW44" s="34">
        <f t="shared" si="208"/>
        <v>40169100</v>
      </c>
      <c r="AX44" s="34">
        <f t="shared" si="208"/>
        <v>833960</v>
      </c>
      <c r="AY44" s="34">
        <f t="shared" si="208"/>
        <v>13859034</v>
      </c>
      <c r="AZ44" s="34">
        <f t="shared" si="208"/>
        <v>803382</v>
      </c>
      <c r="BA44" s="34">
        <f t="shared" si="208"/>
        <v>548500</v>
      </c>
      <c r="BB44" s="48">
        <f t="shared" si="208"/>
        <v>65.03</v>
      </c>
      <c r="BC44" s="48">
        <f t="shared" si="208"/>
        <v>52.46</v>
      </c>
      <c r="BD44" s="48">
        <f t="shared" si="208"/>
        <v>12.569999999999999</v>
      </c>
      <c r="BE44" s="43">
        <f>AV44-H44</f>
        <v>0</v>
      </c>
    </row>
    <row r="45" spans="1:57" x14ac:dyDescent="0.25">
      <c r="A45" s="26">
        <v>1412</v>
      </c>
      <c r="B45" s="6">
        <v>600010015</v>
      </c>
      <c r="C45" s="27">
        <v>49864637</v>
      </c>
      <c r="D45" s="28" t="s">
        <v>29</v>
      </c>
      <c r="E45" s="6">
        <v>3122</v>
      </c>
      <c r="F45" s="6" t="s">
        <v>18</v>
      </c>
      <c r="G45" s="6" t="s">
        <v>19</v>
      </c>
      <c r="H45" s="29">
        <v>37011883</v>
      </c>
      <c r="I45" s="29">
        <v>26931726</v>
      </c>
      <c r="J45" s="29">
        <v>0</v>
      </c>
      <c r="K45" s="29">
        <v>9102923</v>
      </c>
      <c r="L45" s="29">
        <v>538634</v>
      </c>
      <c r="M45" s="29">
        <v>438600</v>
      </c>
      <c r="N45" s="63">
        <v>43.400000000000006</v>
      </c>
      <c r="O45" s="47">
        <v>33.090000000000003</v>
      </c>
      <c r="P45" s="47">
        <v>10.31</v>
      </c>
      <c r="Q45" s="9">
        <f>(OON!CF45+OON!CG45)*-1</f>
        <v>0</v>
      </c>
      <c r="R45" s="29"/>
      <c r="S45" s="29"/>
      <c r="T45" s="29"/>
      <c r="U45" s="29"/>
      <c r="V45" s="29"/>
      <c r="W45" s="29"/>
      <c r="X45" s="9">
        <f t="shared" ref="X45:X46" si="209">SUM(Q45:W45)</f>
        <v>0</v>
      </c>
      <c r="Y45" s="9"/>
      <c r="Z45" s="9">
        <f>OON!CF45+OON!CG45</f>
        <v>0</v>
      </c>
      <c r="AA45" s="9">
        <f>OON!CA45+OON!CE45</f>
        <v>0</v>
      </c>
      <c r="AB45" s="9">
        <f t="shared" ref="AB45:AB46" si="210">SUM(Y45:AA45)</f>
        <v>0</v>
      </c>
      <c r="AC45" s="9">
        <f t="shared" ref="AC45:AC46" si="211">X45+AB45</f>
        <v>0</v>
      </c>
      <c r="AD45" s="9">
        <f t="shared" ref="AD45:AD46" si="212">ROUND((X45+Y45+Z45)*33.8%,0)</f>
        <v>0</v>
      </c>
      <c r="AE45" s="9">
        <f t="shared" ref="AE45:AE46" si="213">ROUND(X45*2%,0)</f>
        <v>0</v>
      </c>
      <c r="AF45" s="29"/>
      <c r="AG45" s="29"/>
      <c r="AH45" s="29"/>
      <c r="AI45" s="9">
        <f t="shared" ref="AI45:AI46" si="214">AF45+AG45+AH45</f>
        <v>0</v>
      </c>
      <c r="AJ45" s="47">
        <f>OON!CJ45</f>
        <v>0</v>
      </c>
      <c r="AK45" s="47">
        <f>OON!CK45</f>
        <v>0</v>
      </c>
      <c r="AL45" s="47"/>
      <c r="AM45" s="47"/>
      <c r="AN45" s="47"/>
      <c r="AO45" s="47"/>
      <c r="AP45" s="47"/>
      <c r="AQ45" s="47"/>
      <c r="AR45" s="47"/>
      <c r="AS45" s="47">
        <f t="shared" ref="AS45:AS46" si="215">AJ45+AL45+AM45+AP45+AR45+AN45</f>
        <v>0</v>
      </c>
      <c r="AT45" s="47">
        <f t="shared" ref="AT45:AT46" si="216">AK45+AQ45+AO45</f>
        <v>0</v>
      </c>
      <c r="AU45" s="47">
        <f t="shared" ref="AU45:AU46" si="217">AS45+AT45</f>
        <v>0</v>
      </c>
      <c r="AV45" s="9">
        <f t="shared" ref="AV45:AV46" si="218">AW45+AX45+AY45+AZ45+BA45</f>
        <v>37011883</v>
      </c>
      <c r="AW45" s="9">
        <f t="shared" ref="AW45:AW46" si="219">I45+X45</f>
        <v>26931726</v>
      </c>
      <c r="AX45" s="9">
        <f t="shared" ref="AX45:AX46" si="220">J45+AB45</f>
        <v>0</v>
      </c>
      <c r="AY45" s="9">
        <f t="shared" ref="AY45:AY46" si="221">K45+AD45</f>
        <v>9102923</v>
      </c>
      <c r="AZ45" s="9">
        <f t="shared" ref="AZ45:AZ46" si="222">L45+AE45</f>
        <v>538634</v>
      </c>
      <c r="BA45" s="9">
        <f t="shared" ref="BA45:BA46" si="223">M45+AI45</f>
        <v>438600</v>
      </c>
      <c r="BB45" s="47">
        <f t="shared" ref="BB45:BB46" si="224">BC45+BD45</f>
        <v>43.400000000000006</v>
      </c>
      <c r="BC45" s="47">
        <f t="shared" ref="BC45:BC46" si="225">O45+AS45</f>
        <v>33.090000000000003</v>
      </c>
      <c r="BD45" s="47">
        <f t="shared" ref="BD45:BD46" si="226">P45+AT45</f>
        <v>10.31</v>
      </c>
    </row>
    <row r="46" spans="1:57" x14ac:dyDescent="0.25">
      <c r="A46" s="5">
        <v>1412</v>
      </c>
      <c r="B46" s="2">
        <v>600010015</v>
      </c>
      <c r="C46" s="7">
        <v>49864637</v>
      </c>
      <c r="D46" s="8" t="s">
        <v>29</v>
      </c>
      <c r="E46" s="20">
        <v>3122</v>
      </c>
      <c r="F46" s="20" t="s">
        <v>110</v>
      </c>
      <c r="G46" s="20" t="s">
        <v>96</v>
      </c>
      <c r="H46" s="9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63">
        <v>0</v>
      </c>
      <c r="O46" s="47">
        <v>0</v>
      </c>
      <c r="P46" s="47">
        <v>0</v>
      </c>
      <c r="Q46" s="9">
        <f>(OON!CF46+OON!CG46)*-1</f>
        <v>0</v>
      </c>
      <c r="R46" s="50"/>
      <c r="S46" s="50"/>
      <c r="T46" s="50"/>
      <c r="U46" s="50"/>
      <c r="V46" s="50"/>
      <c r="W46" s="50"/>
      <c r="X46" s="9">
        <f t="shared" si="209"/>
        <v>0</v>
      </c>
      <c r="Y46" s="9"/>
      <c r="Z46" s="9">
        <f>OON!CF46+OON!CG46</f>
        <v>0</v>
      </c>
      <c r="AA46" s="9">
        <f>OON!CA46+OON!CE46</f>
        <v>0</v>
      </c>
      <c r="AB46" s="9">
        <f t="shared" si="210"/>
        <v>0</v>
      </c>
      <c r="AC46" s="9">
        <f t="shared" si="211"/>
        <v>0</v>
      </c>
      <c r="AD46" s="9">
        <f t="shared" si="212"/>
        <v>0</v>
      </c>
      <c r="AE46" s="9">
        <f t="shared" si="213"/>
        <v>0</v>
      </c>
      <c r="AF46" s="50"/>
      <c r="AG46" s="50"/>
      <c r="AH46" s="50"/>
      <c r="AI46" s="9">
        <f t="shared" si="214"/>
        <v>0</v>
      </c>
      <c r="AJ46" s="47">
        <f>OON!CJ46</f>
        <v>0</v>
      </c>
      <c r="AK46" s="47">
        <f>OON!CK46</f>
        <v>0</v>
      </c>
      <c r="AL46" s="47"/>
      <c r="AM46" s="47"/>
      <c r="AN46" s="47"/>
      <c r="AO46" s="47"/>
      <c r="AP46" s="47"/>
      <c r="AQ46" s="47"/>
      <c r="AR46" s="47"/>
      <c r="AS46" s="47">
        <f t="shared" si="215"/>
        <v>0</v>
      </c>
      <c r="AT46" s="47">
        <f t="shared" si="216"/>
        <v>0</v>
      </c>
      <c r="AU46" s="47">
        <f t="shared" si="217"/>
        <v>0</v>
      </c>
      <c r="AV46" s="9">
        <f t="shared" si="218"/>
        <v>0</v>
      </c>
      <c r="AW46" s="9">
        <f t="shared" si="219"/>
        <v>0</v>
      </c>
      <c r="AX46" s="9">
        <f t="shared" si="220"/>
        <v>0</v>
      </c>
      <c r="AY46" s="9">
        <f t="shared" si="221"/>
        <v>0</v>
      </c>
      <c r="AZ46" s="9">
        <f t="shared" si="222"/>
        <v>0</v>
      </c>
      <c r="BA46" s="9">
        <f t="shared" si="223"/>
        <v>0</v>
      </c>
      <c r="BB46" s="47">
        <f t="shared" si="224"/>
        <v>0</v>
      </c>
      <c r="BC46" s="47">
        <f t="shared" si="225"/>
        <v>0</v>
      </c>
      <c r="BD46" s="47">
        <f t="shared" si="226"/>
        <v>0</v>
      </c>
    </row>
    <row r="47" spans="1:57" x14ac:dyDescent="0.25">
      <c r="A47" s="30"/>
      <c r="B47" s="31"/>
      <c r="C47" s="32"/>
      <c r="D47" s="33" t="s">
        <v>158</v>
      </c>
      <c r="E47" s="35"/>
      <c r="F47" s="35"/>
      <c r="G47" s="35"/>
      <c r="H47" s="34">
        <v>37011883</v>
      </c>
      <c r="I47" s="51">
        <v>26931726</v>
      </c>
      <c r="J47" s="51">
        <v>0</v>
      </c>
      <c r="K47" s="51">
        <v>9102923</v>
      </c>
      <c r="L47" s="51">
        <v>538634</v>
      </c>
      <c r="M47" s="51">
        <v>438600</v>
      </c>
      <c r="N47" s="65">
        <v>43.400000000000006</v>
      </c>
      <c r="O47" s="65">
        <v>33.090000000000003</v>
      </c>
      <c r="P47" s="65">
        <v>10.31</v>
      </c>
      <c r="Q47" s="51">
        <f t="shared" ref="Q47:BD47" si="227">SUM(Q45:Q46)</f>
        <v>0</v>
      </c>
      <c r="R47" s="51">
        <f t="shared" si="227"/>
        <v>0</v>
      </c>
      <c r="S47" s="51">
        <f t="shared" si="227"/>
        <v>0</v>
      </c>
      <c r="T47" s="51">
        <f t="shared" si="227"/>
        <v>0</v>
      </c>
      <c r="U47" s="51">
        <f t="shared" si="227"/>
        <v>0</v>
      </c>
      <c r="V47" s="51">
        <f t="shared" si="227"/>
        <v>0</v>
      </c>
      <c r="W47" s="51">
        <f t="shared" si="227"/>
        <v>0</v>
      </c>
      <c r="X47" s="51">
        <f t="shared" si="227"/>
        <v>0</v>
      </c>
      <c r="Y47" s="51">
        <f t="shared" si="227"/>
        <v>0</v>
      </c>
      <c r="Z47" s="51">
        <f t="shared" si="227"/>
        <v>0</v>
      </c>
      <c r="AA47" s="51">
        <f t="shared" si="227"/>
        <v>0</v>
      </c>
      <c r="AB47" s="51">
        <f t="shared" si="227"/>
        <v>0</v>
      </c>
      <c r="AC47" s="51">
        <f t="shared" si="227"/>
        <v>0</v>
      </c>
      <c r="AD47" s="51">
        <f t="shared" si="227"/>
        <v>0</v>
      </c>
      <c r="AE47" s="51">
        <f t="shared" si="227"/>
        <v>0</v>
      </c>
      <c r="AF47" s="51">
        <f t="shared" si="227"/>
        <v>0</v>
      </c>
      <c r="AG47" s="51">
        <f t="shared" si="227"/>
        <v>0</v>
      </c>
      <c r="AH47" s="51">
        <f t="shared" si="227"/>
        <v>0</v>
      </c>
      <c r="AI47" s="51">
        <f t="shared" si="227"/>
        <v>0</v>
      </c>
      <c r="AJ47" s="58">
        <f t="shared" si="227"/>
        <v>0</v>
      </c>
      <c r="AK47" s="58">
        <f t="shared" si="227"/>
        <v>0</v>
      </c>
      <c r="AL47" s="48">
        <f t="shared" si="227"/>
        <v>0</v>
      </c>
      <c r="AM47" s="48">
        <f t="shared" si="227"/>
        <v>0</v>
      </c>
      <c r="AN47" s="48">
        <f t="shared" si="227"/>
        <v>0</v>
      </c>
      <c r="AO47" s="48">
        <f t="shared" si="227"/>
        <v>0</v>
      </c>
      <c r="AP47" s="48">
        <f t="shared" si="227"/>
        <v>0</v>
      </c>
      <c r="AQ47" s="48">
        <f t="shared" si="227"/>
        <v>0</v>
      </c>
      <c r="AR47" s="48">
        <f t="shared" si="227"/>
        <v>0</v>
      </c>
      <c r="AS47" s="48">
        <f t="shared" si="227"/>
        <v>0</v>
      </c>
      <c r="AT47" s="48">
        <f t="shared" si="227"/>
        <v>0</v>
      </c>
      <c r="AU47" s="48">
        <f t="shared" si="227"/>
        <v>0</v>
      </c>
      <c r="AV47" s="34">
        <f t="shared" si="227"/>
        <v>37011883</v>
      </c>
      <c r="AW47" s="34">
        <f t="shared" si="227"/>
        <v>26931726</v>
      </c>
      <c r="AX47" s="34">
        <f t="shared" si="227"/>
        <v>0</v>
      </c>
      <c r="AY47" s="34">
        <f t="shared" si="227"/>
        <v>9102923</v>
      </c>
      <c r="AZ47" s="34">
        <f t="shared" si="227"/>
        <v>538634</v>
      </c>
      <c r="BA47" s="34">
        <f t="shared" si="227"/>
        <v>438600</v>
      </c>
      <c r="BB47" s="48">
        <f t="shared" si="227"/>
        <v>43.400000000000006</v>
      </c>
      <c r="BC47" s="48">
        <f t="shared" si="227"/>
        <v>33.090000000000003</v>
      </c>
      <c r="BD47" s="48">
        <f t="shared" si="227"/>
        <v>10.31</v>
      </c>
      <c r="BE47" s="43">
        <f>AV47-H47</f>
        <v>0</v>
      </c>
    </row>
    <row r="48" spans="1:57" x14ac:dyDescent="0.25">
      <c r="A48" s="26">
        <v>1413</v>
      </c>
      <c r="B48" s="6">
        <v>600020380</v>
      </c>
      <c r="C48" s="27">
        <v>60252511</v>
      </c>
      <c r="D48" s="28" t="s">
        <v>30</v>
      </c>
      <c r="E48" s="6">
        <v>3122</v>
      </c>
      <c r="F48" s="6" t="s">
        <v>18</v>
      </c>
      <c r="G48" s="6" t="s">
        <v>19</v>
      </c>
      <c r="H48" s="29">
        <v>33094807</v>
      </c>
      <c r="I48" s="29">
        <v>23481097</v>
      </c>
      <c r="J48" s="29">
        <v>690790</v>
      </c>
      <c r="K48" s="29">
        <v>8170098</v>
      </c>
      <c r="L48" s="29">
        <v>469622</v>
      </c>
      <c r="M48" s="29">
        <v>283200</v>
      </c>
      <c r="N48" s="63">
        <v>37.61</v>
      </c>
      <c r="O48" s="47">
        <v>29.830000000000002</v>
      </c>
      <c r="P48" s="47">
        <v>7.7799999999999994</v>
      </c>
      <c r="Q48" s="9">
        <f>(OON!CF48+OON!CG48)*-1</f>
        <v>0</v>
      </c>
      <c r="R48" s="29"/>
      <c r="S48" s="29"/>
      <c r="T48" s="29"/>
      <c r="U48" s="29"/>
      <c r="V48" s="29"/>
      <c r="W48" s="29"/>
      <c r="X48" s="9">
        <f t="shared" ref="X48:X50" si="228">SUM(Q48:W48)</f>
        <v>0</v>
      </c>
      <c r="Y48" s="9"/>
      <c r="Z48" s="9">
        <f>OON!CF48+OON!CG48</f>
        <v>0</v>
      </c>
      <c r="AA48" s="9">
        <f>OON!CA48+OON!CE48</f>
        <v>0</v>
      </c>
      <c r="AB48" s="9">
        <f t="shared" ref="AB48:AB50" si="229">SUM(Y48:AA48)</f>
        <v>0</v>
      </c>
      <c r="AC48" s="9">
        <f t="shared" ref="AC48:AC50" si="230">X48+AB48</f>
        <v>0</v>
      </c>
      <c r="AD48" s="9">
        <f t="shared" ref="AD48:AD50" si="231">ROUND((X48+Y48+Z48)*33.8%,0)</f>
        <v>0</v>
      </c>
      <c r="AE48" s="9">
        <f t="shared" ref="AE48:AE50" si="232">ROUND(X48*2%,0)</f>
        <v>0</v>
      </c>
      <c r="AF48" s="29"/>
      <c r="AG48" s="29"/>
      <c r="AH48" s="29"/>
      <c r="AI48" s="9">
        <f t="shared" ref="AI48:AI50" si="233">AF48+AG48+AH48</f>
        <v>0</v>
      </c>
      <c r="AJ48" s="47">
        <f>OON!CJ48</f>
        <v>0</v>
      </c>
      <c r="AK48" s="47">
        <f>OON!CK48</f>
        <v>0</v>
      </c>
      <c r="AL48" s="47"/>
      <c r="AM48" s="47"/>
      <c r="AN48" s="47"/>
      <c r="AO48" s="47"/>
      <c r="AP48" s="47"/>
      <c r="AQ48" s="47"/>
      <c r="AR48" s="47"/>
      <c r="AS48" s="47">
        <f t="shared" ref="AS48:AS50" si="234">AJ48+AL48+AM48+AP48+AR48+AN48</f>
        <v>0</v>
      </c>
      <c r="AT48" s="47">
        <f t="shared" ref="AT48:AT50" si="235">AK48+AQ48+AO48</f>
        <v>0</v>
      </c>
      <c r="AU48" s="47">
        <f t="shared" ref="AU48:AU50" si="236">AS48+AT48</f>
        <v>0</v>
      </c>
      <c r="AV48" s="9">
        <f t="shared" ref="AV48:AV50" si="237">AW48+AX48+AY48+AZ48+BA48</f>
        <v>33094807</v>
      </c>
      <c r="AW48" s="9">
        <f t="shared" ref="AW48:AW50" si="238">I48+X48</f>
        <v>23481097</v>
      </c>
      <c r="AX48" s="9">
        <f t="shared" ref="AX48:AX50" si="239">J48+AB48</f>
        <v>690790</v>
      </c>
      <c r="AY48" s="9">
        <f t="shared" ref="AY48:AY50" si="240">K48+AD48</f>
        <v>8170098</v>
      </c>
      <c r="AZ48" s="9">
        <f t="shared" ref="AZ48:AZ50" si="241">L48+AE48</f>
        <v>469622</v>
      </c>
      <c r="BA48" s="9">
        <f t="shared" ref="BA48:BA50" si="242">M48+AI48</f>
        <v>283200</v>
      </c>
      <c r="BB48" s="47">
        <f t="shared" ref="BB48:BB50" si="243">BC48+BD48</f>
        <v>37.61</v>
      </c>
      <c r="BC48" s="47">
        <f t="shared" ref="BC48:BC50" si="244">O48+AS48</f>
        <v>29.830000000000002</v>
      </c>
      <c r="BD48" s="47">
        <f t="shared" ref="BD48:BD50" si="245">P48+AT48</f>
        <v>7.7799999999999994</v>
      </c>
    </row>
    <row r="49" spans="1:57" x14ac:dyDescent="0.25">
      <c r="A49" s="5">
        <v>1413</v>
      </c>
      <c r="B49" s="2">
        <v>600020380</v>
      </c>
      <c r="C49" s="7">
        <v>60252511</v>
      </c>
      <c r="D49" s="8" t="s">
        <v>30</v>
      </c>
      <c r="E49" s="20">
        <v>3122</v>
      </c>
      <c r="F49" s="20" t="s">
        <v>110</v>
      </c>
      <c r="G49" s="20" t="s">
        <v>96</v>
      </c>
      <c r="H49" s="9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63">
        <v>0</v>
      </c>
      <c r="O49" s="47">
        <v>0</v>
      </c>
      <c r="P49" s="47">
        <v>0</v>
      </c>
      <c r="Q49" s="9">
        <f>(OON!CF49+OON!CG49)*-1</f>
        <v>0</v>
      </c>
      <c r="R49" s="50"/>
      <c r="S49" s="50"/>
      <c r="T49" s="50"/>
      <c r="U49" s="50"/>
      <c r="V49" s="50"/>
      <c r="W49" s="50"/>
      <c r="X49" s="9">
        <f t="shared" si="228"/>
        <v>0</v>
      </c>
      <c r="Y49" s="9"/>
      <c r="Z49" s="9">
        <f>OON!CF49+OON!CG49</f>
        <v>0</v>
      </c>
      <c r="AA49" s="9">
        <f>OON!CA49+OON!CE49</f>
        <v>0</v>
      </c>
      <c r="AB49" s="9">
        <f t="shared" si="229"/>
        <v>0</v>
      </c>
      <c r="AC49" s="9">
        <f t="shared" si="230"/>
        <v>0</v>
      </c>
      <c r="AD49" s="9">
        <f t="shared" si="231"/>
        <v>0</v>
      </c>
      <c r="AE49" s="9">
        <f t="shared" si="232"/>
        <v>0</v>
      </c>
      <c r="AF49" s="50">
        <v>2500</v>
      </c>
      <c r="AG49" s="50"/>
      <c r="AH49" s="50"/>
      <c r="AI49" s="9">
        <f t="shared" si="233"/>
        <v>2500</v>
      </c>
      <c r="AJ49" s="47">
        <f>OON!CJ49</f>
        <v>0</v>
      </c>
      <c r="AK49" s="47">
        <f>OON!CK49</f>
        <v>0</v>
      </c>
      <c r="AL49" s="47"/>
      <c r="AM49" s="47"/>
      <c r="AN49" s="47"/>
      <c r="AO49" s="47"/>
      <c r="AP49" s="47"/>
      <c r="AQ49" s="47"/>
      <c r="AR49" s="47"/>
      <c r="AS49" s="47">
        <f t="shared" si="234"/>
        <v>0</v>
      </c>
      <c r="AT49" s="47">
        <f t="shared" si="235"/>
        <v>0</v>
      </c>
      <c r="AU49" s="47">
        <f t="shared" si="236"/>
        <v>0</v>
      </c>
      <c r="AV49" s="9">
        <f t="shared" si="237"/>
        <v>2500</v>
      </c>
      <c r="AW49" s="9">
        <f t="shared" si="238"/>
        <v>0</v>
      </c>
      <c r="AX49" s="9">
        <f t="shared" si="239"/>
        <v>0</v>
      </c>
      <c r="AY49" s="9">
        <f t="shared" si="240"/>
        <v>0</v>
      </c>
      <c r="AZ49" s="9">
        <f t="shared" si="241"/>
        <v>0</v>
      </c>
      <c r="BA49" s="9">
        <f t="shared" si="242"/>
        <v>2500</v>
      </c>
      <c r="BB49" s="47">
        <f t="shared" si="243"/>
        <v>0</v>
      </c>
      <c r="BC49" s="47">
        <f t="shared" si="244"/>
        <v>0</v>
      </c>
      <c r="BD49" s="47">
        <f t="shared" si="245"/>
        <v>0</v>
      </c>
    </row>
    <row r="50" spans="1:57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9">
        <v>3106968</v>
      </c>
      <c r="I50" s="9">
        <v>2195205</v>
      </c>
      <c r="J50" s="9">
        <v>60000</v>
      </c>
      <c r="K50" s="9">
        <v>762259</v>
      </c>
      <c r="L50" s="9">
        <v>43904</v>
      </c>
      <c r="M50" s="9">
        <v>45600</v>
      </c>
      <c r="N50" s="63">
        <v>3.62</v>
      </c>
      <c r="O50" s="47">
        <v>3.38</v>
      </c>
      <c r="P50" s="47">
        <v>0.24000000000000002</v>
      </c>
      <c r="Q50" s="9">
        <f>(OON!CF50+OON!CG50)*-1</f>
        <v>0</v>
      </c>
      <c r="R50" s="9"/>
      <c r="S50" s="9"/>
      <c r="T50" s="9"/>
      <c r="U50" s="9"/>
      <c r="V50" s="9"/>
      <c r="W50" s="9"/>
      <c r="X50" s="9">
        <f t="shared" si="228"/>
        <v>0</v>
      </c>
      <c r="Y50" s="9"/>
      <c r="Z50" s="9">
        <f>OON!CF50+OON!CG50</f>
        <v>0</v>
      </c>
      <c r="AA50" s="9">
        <f>OON!CA50+OON!CE50</f>
        <v>0</v>
      </c>
      <c r="AB50" s="9">
        <f t="shared" si="229"/>
        <v>0</v>
      </c>
      <c r="AC50" s="9">
        <f t="shared" si="230"/>
        <v>0</v>
      </c>
      <c r="AD50" s="9">
        <f t="shared" si="231"/>
        <v>0</v>
      </c>
      <c r="AE50" s="9">
        <f t="shared" si="232"/>
        <v>0</v>
      </c>
      <c r="AF50" s="9"/>
      <c r="AG50" s="9"/>
      <c r="AH50" s="9"/>
      <c r="AI50" s="9">
        <f t="shared" si="233"/>
        <v>0</v>
      </c>
      <c r="AJ50" s="47">
        <f>OON!CJ50</f>
        <v>0</v>
      </c>
      <c r="AK50" s="47">
        <f>OON!CK50</f>
        <v>0</v>
      </c>
      <c r="AL50" s="47"/>
      <c r="AM50" s="47"/>
      <c r="AN50" s="47"/>
      <c r="AO50" s="47"/>
      <c r="AP50" s="47"/>
      <c r="AQ50" s="47"/>
      <c r="AR50" s="47"/>
      <c r="AS50" s="47">
        <f t="shared" si="234"/>
        <v>0</v>
      </c>
      <c r="AT50" s="47">
        <f t="shared" si="235"/>
        <v>0</v>
      </c>
      <c r="AU50" s="47">
        <f t="shared" si="236"/>
        <v>0</v>
      </c>
      <c r="AV50" s="9">
        <f t="shared" si="237"/>
        <v>3106968</v>
      </c>
      <c r="AW50" s="9">
        <f t="shared" si="238"/>
        <v>2195205</v>
      </c>
      <c r="AX50" s="9">
        <f t="shared" si="239"/>
        <v>60000</v>
      </c>
      <c r="AY50" s="9">
        <f t="shared" si="240"/>
        <v>762259</v>
      </c>
      <c r="AZ50" s="9">
        <f t="shared" si="241"/>
        <v>43904</v>
      </c>
      <c r="BA50" s="9">
        <f t="shared" si="242"/>
        <v>45600</v>
      </c>
      <c r="BB50" s="47">
        <f t="shared" si="243"/>
        <v>3.62</v>
      </c>
      <c r="BC50" s="47">
        <f t="shared" si="244"/>
        <v>3.38</v>
      </c>
      <c r="BD50" s="47">
        <f t="shared" si="245"/>
        <v>0.24000000000000002</v>
      </c>
    </row>
    <row r="51" spans="1:57" x14ac:dyDescent="0.25">
      <c r="A51" s="30"/>
      <c r="B51" s="31"/>
      <c r="C51" s="32"/>
      <c r="D51" s="33" t="s">
        <v>159</v>
      </c>
      <c r="E51" s="31"/>
      <c r="F51" s="31"/>
      <c r="G51" s="31"/>
      <c r="H51" s="34">
        <v>36201775</v>
      </c>
      <c r="I51" s="34">
        <v>25676302</v>
      </c>
      <c r="J51" s="34">
        <v>750790</v>
      </c>
      <c r="K51" s="34">
        <v>8932357</v>
      </c>
      <c r="L51" s="34">
        <v>513526</v>
      </c>
      <c r="M51" s="34">
        <v>328800</v>
      </c>
      <c r="N51" s="64">
        <v>41.23</v>
      </c>
      <c r="O51" s="64">
        <v>33.21</v>
      </c>
      <c r="P51" s="64">
        <v>8.02</v>
      </c>
      <c r="Q51" s="34">
        <f t="shared" ref="Q51:BD51" si="246">SUM(Q48:Q50)</f>
        <v>0</v>
      </c>
      <c r="R51" s="34">
        <f t="shared" si="246"/>
        <v>0</v>
      </c>
      <c r="S51" s="34">
        <f t="shared" si="246"/>
        <v>0</v>
      </c>
      <c r="T51" s="34">
        <f t="shared" si="246"/>
        <v>0</v>
      </c>
      <c r="U51" s="34">
        <f t="shared" si="246"/>
        <v>0</v>
      </c>
      <c r="V51" s="34">
        <f t="shared" si="246"/>
        <v>0</v>
      </c>
      <c r="W51" s="34">
        <f t="shared" si="246"/>
        <v>0</v>
      </c>
      <c r="X51" s="34">
        <f t="shared" si="246"/>
        <v>0</v>
      </c>
      <c r="Y51" s="34">
        <f t="shared" si="246"/>
        <v>0</v>
      </c>
      <c r="Z51" s="34">
        <f t="shared" si="246"/>
        <v>0</v>
      </c>
      <c r="AA51" s="34">
        <f t="shared" si="246"/>
        <v>0</v>
      </c>
      <c r="AB51" s="34">
        <f t="shared" si="246"/>
        <v>0</v>
      </c>
      <c r="AC51" s="34">
        <f t="shared" si="246"/>
        <v>0</v>
      </c>
      <c r="AD51" s="34">
        <f t="shared" si="246"/>
        <v>0</v>
      </c>
      <c r="AE51" s="34">
        <f t="shared" si="246"/>
        <v>0</v>
      </c>
      <c r="AF51" s="34">
        <f t="shared" si="246"/>
        <v>2500</v>
      </c>
      <c r="AG51" s="34">
        <f t="shared" si="246"/>
        <v>0</v>
      </c>
      <c r="AH51" s="34">
        <f t="shared" si="246"/>
        <v>0</v>
      </c>
      <c r="AI51" s="34">
        <f t="shared" si="246"/>
        <v>2500</v>
      </c>
      <c r="AJ51" s="48">
        <f t="shared" si="246"/>
        <v>0</v>
      </c>
      <c r="AK51" s="48">
        <f t="shared" si="246"/>
        <v>0</v>
      </c>
      <c r="AL51" s="48">
        <f t="shared" si="246"/>
        <v>0</v>
      </c>
      <c r="AM51" s="48">
        <f t="shared" si="246"/>
        <v>0</v>
      </c>
      <c r="AN51" s="48">
        <f t="shared" si="246"/>
        <v>0</v>
      </c>
      <c r="AO51" s="48">
        <f t="shared" si="246"/>
        <v>0</v>
      </c>
      <c r="AP51" s="48">
        <f t="shared" si="246"/>
        <v>0</v>
      </c>
      <c r="AQ51" s="48">
        <f t="shared" si="246"/>
        <v>0</v>
      </c>
      <c r="AR51" s="48">
        <f t="shared" si="246"/>
        <v>0</v>
      </c>
      <c r="AS51" s="48">
        <f t="shared" si="246"/>
        <v>0</v>
      </c>
      <c r="AT51" s="48">
        <f t="shared" si="246"/>
        <v>0</v>
      </c>
      <c r="AU51" s="48">
        <f t="shared" si="246"/>
        <v>0</v>
      </c>
      <c r="AV51" s="34">
        <f t="shared" si="246"/>
        <v>36204275</v>
      </c>
      <c r="AW51" s="34">
        <f t="shared" si="246"/>
        <v>25676302</v>
      </c>
      <c r="AX51" s="34">
        <f t="shared" si="246"/>
        <v>750790</v>
      </c>
      <c r="AY51" s="34">
        <f t="shared" si="246"/>
        <v>8932357</v>
      </c>
      <c r="AZ51" s="34">
        <f t="shared" si="246"/>
        <v>513526</v>
      </c>
      <c r="BA51" s="34">
        <f t="shared" si="246"/>
        <v>331300</v>
      </c>
      <c r="BB51" s="48">
        <f t="shared" si="246"/>
        <v>41.23</v>
      </c>
      <c r="BC51" s="48">
        <f t="shared" si="246"/>
        <v>33.21</v>
      </c>
      <c r="BD51" s="48">
        <f t="shared" si="246"/>
        <v>8.02</v>
      </c>
      <c r="BE51" s="43">
        <f>AV51-H51</f>
        <v>2500</v>
      </c>
    </row>
    <row r="52" spans="1:57" x14ac:dyDescent="0.25">
      <c r="A52" s="26">
        <v>1414</v>
      </c>
      <c r="B52" s="6">
        <v>600010571</v>
      </c>
      <c r="C52" s="27">
        <v>46747966</v>
      </c>
      <c r="D52" s="28" t="s">
        <v>32</v>
      </c>
      <c r="E52" s="6">
        <v>3122</v>
      </c>
      <c r="F52" s="6" t="s">
        <v>18</v>
      </c>
      <c r="G52" s="6" t="s">
        <v>19</v>
      </c>
      <c r="H52" s="29">
        <v>39608586</v>
      </c>
      <c r="I52" s="29">
        <v>28806818</v>
      </c>
      <c r="J52" s="29">
        <v>84400</v>
      </c>
      <c r="K52" s="29">
        <v>9765232</v>
      </c>
      <c r="L52" s="29">
        <v>576136</v>
      </c>
      <c r="M52" s="29">
        <v>376000</v>
      </c>
      <c r="N52" s="63">
        <v>47.95</v>
      </c>
      <c r="O52" s="47">
        <v>38.15</v>
      </c>
      <c r="P52" s="47">
        <v>9.8000000000000007</v>
      </c>
      <c r="Q52" s="9">
        <f>(OON!CF52+OON!CG52)*-1</f>
        <v>-19200</v>
      </c>
      <c r="R52" s="29"/>
      <c r="S52" s="29"/>
      <c r="T52" s="29"/>
      <c r="U52" s="29"/>
      <c r="V52" s="29"/>
      <c r="W52" s="29"/>
      <c r="X52" s="9">
        <f t="shared" ref="X52:X53" si="247">SUM(Q52:W52)</f>
        <v>-19200</v>
      </c>
      <c r="Y52" s="9"/>
      <c r="Z52" s="9">
        <f>OON!CF52+OON!CG52</f>
        <v>19200</v>
      </c>
      <c r="AA52" s="9">
        <f>OON!CA52+OON!CE52</f>
        <v>0</v>
      </c>
      <c r="AB52" s="9">
        <f t="shared" ref="AB52:AB53" si="248">SUM(Y52:AA52)</f>
        <v>19200</v>
      </c>
      <c r="AC52" s="9">
        <f t="shared" ref="AC52:AC53" si="249">X52+AB52</f>
        <v>0</v>
      </c>
      <c r="AD52" s="9">
        <f t="shared" ref="AD52:AD53" si="250">ROUND((X52+Y52+Z52)*33.8%,0)</f>
        <v>0</v>
      </c>
      <c r="AE52" s="9">
        <f t="shared" ref="AE52:AE53" si="251">ROUND(X52*2%,0)</f>
        <v>-384</v>
      </c>
      <c r="AF52" s="29"/>
      <c r="AG52" s="29"/>
      <c r="AH52" s="29"/>
      <c r="AI52" s="9">
        <f t="shared" ref="AI52:AI53" si="252">AF52+AG52+AH52</f>
        <v>0</v>
      </c>
      <c r="AJ52" s="47">
        <f>OON!CJ52</f>
        <v>-0.02</v>
      </c>
      <c r="AK52" s="47">
        <f>OON!CK52</f>
        <v>0</v>
      </c>
      <c r="AL52" s="47"/>
      <c r="AM52" s="47"/>
      <c r="AN52" s="47"/>
      <c r="AO52" s="47"/>
      <c r="AP52" s="47"/>
      <c r="AQ52" s="47"/>
      <c r="AR52" s="47"/>
      <c r="AS52" s="47">
        <f t="shared" ref="AS52:AS53" si="253">AJ52+AL52+AM52+AP52+AR52+AN52</f>
        <v>-0.02</v>
      </c>
      <c r="AT52" s="47">
        <f t="shared" ref="AT52:AT53" si="254">AK52+AQ52+AO52</f>
        <v>0</v>
      </c>
      <c r="AU52" s="47">
        <f t="shared" ref="AU52:AU53" si="255">AS52+AT52</f>
        <v>-0.02</v>
      </c>
      <c r="AV52" s="9">
        <f t="shared" ref="AV52:AV53" si="256">AW52+AX52+AY52+AZ52+BA52</f>
        <v>39608202</v>
      </c>
      <c r="AW52" s="9">
        <f t="shared" ref="AW52:AW53" si="257">I52+X52</f>
        <v>28787618</v>
      </c>
      <c r="AX52" s="9">
        <f t="shared" ref="AX52:AX53" si="258">J52+AB52</f>
        <v>103600</v>
      </c>
      <c r="AY52" s="9">
        <f t="shared" ref="AY52:AY53" si="259">K52+AD52</f>
        <v>9765232</v>
      </c>
      <c r="AZ52" s="9">
        <f t="shared" ref="AZ52:AZ53" si="260">L52+AE52</f>
        <v>575752</v>
      </c>
      <c r="BA52" s="9">
        <f t="shared" ref="BA52:BA53" si="261">M52+AI52</f>
        <v>376000</v>
      </c>
      <c r="BB52" s="47">
        <f t="shared" ref="BB52:BB53" si="262">BC52+BD52</f>
        <v>47.929999999999993</v>
      </c>
      <c r="BC52" s="47">
        <f t="shared" ref="BC52:BC53" si="263">O52+AS52</f>
        <v>38.129999999999995</v>
      </c>
      <c r="BD52" s="47">
        <f t="shared" ref="BD52:BD53" si="264">P52+AT52</f>
        <v>9.8000000000000007</v>
      </c>
    </row>
    <row r="53" spans="1:57" x14ac:dyDescent="0.25">
      <c r="A53" s="5">
        <v>1414</v>
      </c>
      <c r="B53" s="2">
        <v>600010571</v>
      </c>
      <c r="C53" s="7">
        <v>46747966</v>
      </c>
      <c r="D53" s="8" t="s">
        <v>32</v>
      </c>
      <c r="E53" s="20">
        <v>3122</v>
      </c>
      <c r="F53" s="20" t="s">
        <v>110</v>
      </c>
      <c r="G53" s="20" t="s">
        <v>96</v>
      </c>
      <c r="H53" s="9">
        <v>1056202</v>
      </c>
      <c r="I53" s="50">
        <v>776290</v>
      </c>
      <c r="J53" s="50">
        <v>0</v>
      </c>
      <c r="K53" s="50">
        <v>262386</v>
      </c>
      <c r="L53" s="50">
        <v>15526</v>
      </c>
      <c r="M53" s="50">
        <v>2000</v>
      </c>
      <c r="N53" s="63">
        <v>2.06</v>
      </c>
      <c r="O53" s="47">
        <v>2.06</v>
      </c>
      <c r="P53" s="47">
        <v>0</v>
      </c>
      <c r="Q53" s="9">
        <f>(OON!CF53+OON!CG53)*-1</f>
        <v>0</v>
      </c>
      <c r="R53" s="50"/>
      <c r="S53" s="50">
        <v>-86611</v>
      </c>
      <c r="T53" s="50"/>
      <c r="U53" s="50"/>
      <c r="V53" s="50"/>
      <c r="W53" s="50"/>
      <c r="X53" s="9">
        <f t="shared" si="247"/>
        <v>-86611</v>
      </c>
      <c r="Y53" s="9"/>
      <c r="Z53" s="9">
        <f>OON!CF53+OON!CG53</f>
        <v>0</v>
      </c>
      <c r="AA53" s="9">
        <f>OON!CA53+OON!CE53</f>
        <v>0</v>
      </c>
      <c r="AB53" s="9">
        <f t="shared" si="248"/>
        <v>0</v>
      </c>
      <c r="AC53" s="9">
        <f t="shared" si="249"/>
        <v>-86611</v>
      </c>
      <c r="AD53" s="9">
        <f t="shared" si="250"/>
        <v>-29275</v>
      </c>
      <c r="AE53" s="9">
        <f t="shared" si="251"/>
        <v>-1732</v>
      </c>
      <c r="AF53" s="50"/>
      <c r="AG53" s="50"/>
      <c r="AH53" s="50"/>
      <c r="AI53" s="9">
        <f t="shared" si="252"/>
        <v>0</v>
      </c>
      <c r="AJ53" s="47">
        <f>OON!CJ53</f>
        <v>0</v>
      </c>
      <c r="AK53" s="47">
        <f>OON!CK53</f>
        <v>0</v>
      </c>
      <c r="AL53" s="47"/>
      <c r="AM53" s="47">
        <v>-0.25</v>
      </c>
      <c r="AN53" s="47"/>
      <c r="AO53" s="47"/>
      <c r="AP53" s="47"/>
      <c r="AQ53" s="47"/>
      <c r="AR53" s="47"/>
      <c r="AS53" s="47">
        <f t="shared" si="253"/>
        <v>-0.25</v>
      </c>
      <c r="AT53" s="47">
        <f t="shared" si="254"/>
        <v>0</v>
      </c>
      <c r="AU53" s="47">
        <f t="shared" si="255"/>
        <v>-0.25</v>
      </c>
      <c r="AV53" s="9">
        <f t="shared" si="256"/>
        <v>938584</v>
      </c>
      <c r="AW53" s="9">
        <f t="shared" si="257"/>
        <v>689679</v>
      </c>
      <c r="AX53" s="9">
        <f t="shared" si="258"/>
        <v>0</v>
      </c>
      <c r="AY53" s="9">
        <f t="shared" si="259"/>
        <v>233111</v>
      </c>
      <c r="AZ53" s="9">
        <f t="shared" si="260"/>
        <v>13794</v>
      </c>
      <c r="BA53" s="9">
        <f t="shared" si="261"/>
        <v>2000</v>
      </c>
      <c r="BB53" s="47">
        <f t="shared" si="262"/>
        <v>1.81</v>
      </c>
      <c r="BC53" s="47">
        <f t="shared" si="263"/>
        <v>1.81</v>
      </c>
      <c r="BD53" s="47">
        <f t="shared" si="264"/>
        <v>0</v>
      </c>
    </row>
    <row r="54" spans="1:57" x14ac:dyDescent="0.25">
      <c r="A54" s="30"/>
      <c r="B54" s="31"/>
      <c r="C54" s="32"/>
      <c r="D54" s="33" t="s">
        <v>160</v>
      </c>
      <c r="E54" s="35"/>
      <c r="F54" s="35"/>
      <c r="G54" s="35"/>
      <c r="H54" s="34">
        <v>40664788</v>
      </c>
      <c r="I54" s="51">
        <v>29583108</v>
      </c>
      <c r="J54" s="51">
        <v>84400</v>
      </c>
      <c r="K54" s="51">
        <v>10027618</v>
      </c>
      <c r="L54" s="51">
        <v>591662</v>
      </c>
      <c r="M54" s="51">
        <v>378000</v>
      </c>
      <c r="N54" s="65">
        <v>50.010000000000005</v>
      </c>
      <c r="O54" s="65">
        <v>40.21</v>
      </c>
      <c r="P54" s="65">
        <v>9.8000000000000007</v>
      </c>
      <c r="Q54" s="51">
        <f t="shared" ref="Q54:BD54" si="265">SUM(Q52:Q53)</f>
        <v>-19200</v>
      </c>
      <c r="R54" s="51">
        <f t="shared" si="265"/>
        <v>0</v>
      </c>
      <c r="S54" s="51">
        <f t="shared" si="265"/>
        <v>-86611</v>
      </c>
      <c r="T54" s="51">
        <f t="shared" si="265"/>
        <v>0</v>
      </c>
      <c r="U54" s="51">
        <f t="shared" si="265"/>
        <v>0</v>
      </c>
      <c r="V54" s="51">
        <f t="shared" si="265"/>
        <v>0</v>
      </c>
      <c r="W54" s="51">
        <f t="shared" si="265"/>
        <v>0</v>
      </c>
      <c r="X54" s="51">
        <f t="shared" si="265"/>
        <v>-105811</v>
      </c>
      <c r="Y54" s="51">
        <f t="shared" si="265"/>
        <v>0</v>
      </c>
      <c r="Z54" s="51">
        <f t="shared" si="265"/>
        <v>19200</v>
      </c>
      <c r="AA54" s="51">
        <f t="shared" si="265"/>
        <v>0</v>
      </c>
      <c r="AB54" s="51">
        <f t="shared" si="265"/>
        <v>19200</v>
      </c>
      <c r="AC54" s="51">
        <f t="shared" si="265"/>
        <v>-86611</v>
      </c>
      <c r="AD54" s="51">
        <f t="shared" si="265"/>
        <v>-29275</v>
      </c>
      <c r="AE54" s="51">
        <f t="shared" si="265"/>
        <v>-2116</v>
      </c>
      <c r="AF54" s="51">
        <f t="shared" si="265"/>
        <v>0</v>
      </c>
      <c r="AG54" s="51">
        <f t="shared" si="265"/>
        <v>0</v>
      </c>
      <c r="AH54" s="51">
        <f t="shared" si="265"/>
        <v>0</v>
      </c>
      <c r="AI54" s="51">
        <f t="shared" si="265"/>
        <v>0</v>
      </c>
      <c r="AJ54" s="58">
        <f t="shared" si="265"/>
        <v>-0.02</v>
      </c>
      <c r="AK54" s="58">
        <f t="shared" si="265"/>
        <v>0</v>
      </c>
      <c r="AL54" s="48">
        <f t="shared" si="265"/>
        <v>0</v>
      </c>
      <c r="AM54" s="48">
        <f t="shared" si="265"/>
        <v>-0.25</v>
      </c>
      <c r="AN54" s="48">
        <f t="shared" si="265"/>
        <v>0</v>
      </c>
      <c r="AO54" s="48">
        <f t="shared" si="265"/>
        <v>0</v>
      </c>
      <c r="AP54" s="48">
        <f t="shared" si="265"/>
        <v>0</v>
      </c>
      <c r="AQ54" s="48">
        <f t="shared" si="265"/>
        <v>0</v>
      </c>
      <c r="AR54" s="48">
        <f t="shared" si="265"/>
        <v>0</v>
      </c>
      <c r="AS54" s="48">
        <f t="shared" si="265"/>
        <v>-0.27</v>
      </c>
      <c r="AT54" s="48">
        <f t="shared" si="265"/>
        <v>0</v>
      </c>
      <c r="AU54" s="48">
        <f t="shared" si="265"/>
        <v>-0.27</v>
      </c>
      <c r="AV54" s="34">
        <f t="shared" si="265"/>
        <v>40546786</v>
      </c>
      <c r="AW54" s="34">
        <f t="shared" si="265"/>
        <v>29477297</v>
      </c>
      <c r="AX54" s="34">
        <f t="shared" si="265"/>
        <v>103600</v>
      </c>
      <c r="AY54" s="34">
        <f t="shared" si="265"/>
        <v>9998343</v>
      </c>
      <c r="AZ54" s="34">
        <f t="shared" si="265"/>
        <v>589546</v>
      </c>
      <c r="BA54" s="34">
        <f t="shared" si="265"/>
        <v>378000</v>
      </c>
      <c r="BB54" s="48">
        <f t="shared" si="265"/>
        <v>49.739999999999995</v>
      </c>
      <c r="BC54" s="48">
        <f t="shared" si="265"/>
        <v>39.94</v>
      </c>
      <c r="BD54" s="48">
        <f t="shared" si="265"/>
        <v>9.8000000000000007</v>
      </c>
      <c r="BE54" s="43">
        <f>AV54-H54</f>
        <v>-118002</v>
      </c>
    </row>
    <row r="55" spans="1:57" x14ac:dyDescent="0.25">
      <c r="A55" s="26">
        <v>1418</v>
      </c>
      <c r="B55" s="6">
        <v>600010040</v>
      </c>
      <c r="C55" s="27">
        <v>48283142</v>
      </c>
      <c r="D55" s="28" t="s">
        <v>33</v>
      </c>
      <c r="E55" s="6">
        <v>3122</v>
      </c>
      <c r="F55" s="6" t="s">
        <v>18</v>
      </c>
      <c r="G55" s="6" t="s">
        <v>19</v>
      </c>
      <c r="H55" s="29">
        <v>34897917</v>
      </c>
      <c r="I55" s="29">
        <v>25483591</v>
      </c>
      <c r="J55" s="29">
        <v>0</v>
      </c>
      <c r="K55" s="29">
        <v>8613454</v>
      </c>
      <c r="L55" s="29">
        <v>509672</v>
      </c>
      <c r="M55" s="29">
        <v>291200</v>
      </c>
      <c r="N55" s="63">
        <v>41.89</v>
      </c>
      <c r="O55" s="47">
        <v>31.1</v>
      </c>
      <c r="P55" s="47">
        <v>10.79</v>
      </c>
      <c r="Q55" s="9">
        <f>(OON!CF55+OON!CG55)*-1</f>
        <v>0</v>
      </c>
      <c r="R55" s="29"/>
      <c r="S55" s="29"/>
      <c r="T55" s="29"/>
      <c r="U55" s="29">
        <v>24000</v>
      </c>
      <c r="V55" s="29"/>
      <c r="W55" s="29"/>
      <c r="X55" s="9">
        <f t="shared" ref="X55:X58" si="266">SUM(Q55:W55)</f>
        <v>24000</v>
      </c>
      <c r="Y55" s="9"/>
      <c r="Z55" s="9">
        <f>OON!CF55+OON!CG55</f>
        <v>0</v>
      </c>
      <c r="AA55" s="9">
        <f>OON!CA55+OON!CE55</f>
        <v>0</v>
      </c>
      <c r="AB55" s="9">
        <f t="shared" ref="AB55:AB58" si="267">SUM(Y55:AA55)</f>
        <v>0</v>
      </c>
      <c r="AC55" s="9">
        <f t="shared" ref="AC55:AC58" si="268">X55+AB55</f>
        <v>24000</v>
      </c>
      <c r="AD55" s="9">
        <f t="shared" ref="AD55:AD58" si="269">ROUND((X55+Y55+Z55)*33.8%,0)</f>
        <v>8112</v>
      </c>
      <c r="AE55" s="9">
        <f t="shared" ref="AE55:AE58" si="270">ROUND(X55*2%,0)</f>
        <v>480</v>
      </c>
      <c r="AF55" s="29"/>
      <c r="AG55" s="29"/>
      <c r="AH55" s="29">
        <v>9000</v>
      </c>
      <c r="AI55" s="9">
        <f t="shared" ref="AI55:AI58" si="271">AF55+AG55+AH55</f>
        <v>9000</v>
      </c>
      <c r="AJ55" s="47">
        <f>OON!CJ55</f>
        <v>0</v>
      </c>
      <c r="AK55" s="47">
        <f>OON!CK55</f>
        <v>0</v>
      </c>
      <c r="AL55" s="47"/>
      <c r="AM55" s="47"/>
      <c r="AN55" s="47"/>
      <c r="AO55" s="47"/>
      <c r="AP55" s="47"/>
      <c r="AQ55" s="47"/>
      <c r="AR55" s="47"/>
      <c r="AS55" s="47">
        <f t="shared" ref="AS55:AS58" si="272">AJ55+AL55+AM55+AP55+AR55+AN55</f>
        <v>0</v>
      </c>
      <c r="AT55" s="47">
        <f t="shared" ref="AT55:AT58" si="273">AK55+AQ55+AO55</f>
        <v>0</v>
      </c>
      <c r="AU55" s="47">
        <f t="shared" ref="AU55:AU58" si="274">AS55+AT55</f>
        <v>0</v>
      </c>
      <c r="AV55" s="9">
        <f t="shared" ref="AV55:AV58" si="275">AW55+AX55+AY55+AZ55+BA55</f>
        <v>34939509</v>
      </c>
      <c r="AW55" s="9">
        <f t="shared" ref="AW55:AW58" si="276">I55+X55</f>
        <v>25507591</v>
      </c>
      <c r="AX55" s="9">
        <f t="shared" ref="AX55:AX58" si="277">J55+AB55</f>
        <v>0</v>
      </c>
      <c r="AY55" s="9">
        <f t="shared" ref="AY55:AY58" si="278">K55+AD55</f>
        <v>8621566</v>
      </c>
      <c r="AZ55" s="9">
        <f t="shared" ref="AZ55:AZ58" si="279">L55+AE55</f>
        <v>510152</v>
      </c>
      <c r="BA55" s="9">
        <f t="shared" ref="BA55:BA58" si="280">M55+AI55</f>
        <v>300200</v>
      </c>
      <c r="BB55" s="47">
        <f t="shared" ref="BB55:BB58" si="281">BC55+BD55</f>
        <v>41.89</v>
      </c>
      <c r="BC55" s="47">
        <f t="shared" ref="BC55:BC58" si="282">O55+AS55</f>
        <v>31.1</v>
      </c>
      <c r="BD55" s="47">
        <f t="shared" ref="BD55:BD58" si="283">P55+AT55</f>
        <v>10.79</v>
      </c>
    </row>
    <row r="56" spans="1:57" x14ac:dyDescent="0.25">
      <c r="A56" s="5">
        <v>1418</v>
      </c>
      <c r="B56" s="2">
        <v>600010040</v>
      </c>
      <c r="C56" s="7">
        <v>48283142</v>
      </c>
      <c r="D56" s="8" t="s">
        <v>33</v>
      </c>
      <c r="E56" s="20">
        <v>3122</v>
      </c>
      <c r="F56" s="20" t="s">
        <v>110</v>
      </c>
      <c r="G56" s="20" t="s">
        <v>96</v>
      </c>
      <c r="H56" s="9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63">
        <v>0</v>
      </c>
      <c r="O56" s="47">
        <v>0</v>
      </c>
      <c r="P56" s="47">
        <v>0</v>
      </c>
      <c r="Q56" s="9">
        <f>(OON!CF56+OON!CG56)*-1</f>
        <v>0</v>
      </c>
      <c r="R56" s="50"/>
      <c r="S56" s="50"/>
      <c r="T56" s="50"/>
      <c r="U56" s="50"/>
      <c r="V56" s="50"/>
      <c r="W56" s="50"/>
      <c r="X56" s="9">
        <f t="shared" si="266"/>
        <v>0</v>
      </c>
      <c r="Y56" s="9"/>
      <c r="Z56" s="9">
        <f>OON!CF56+OON!CG56</f>
        <v>0</v>
      </c>
      <c r="AA56" s="9">
        <f>OON!CA56+OON!CE56</f>
        <v>0</v>
      </c>
      <c r="AB56" s="9">
        <f t="shared" si="267"/>
        <v>0</v>
      </c>
      <c r="AC56" s="9">
        <f t="shared" si="268"/>
        <v>0</v>
      </c>
      <c r="AD56" s="9">
        <f t="shared" si="269"/>
        <v>0</v>
      </c>
      <c r="AE56" s="9">
        <f t="shared" si="270"/>
        <v>0</v>
      </c>
      <c r="AF56" s="50"/>
      <c r="AG56" s="50"/>
      <c r="AH56" s="50"/>
      <c r="AI56" s="9">
        <f t="shared" si="271"/>
        <v>0</v>
      </c>
      <c r="AJ56" s="47">
        <f>OON!CJ56</f>
        <v>0</v>
      </c>
      <c r="AK56" s="47">
        <f>OON!CK56</f>
        <v>0</v>
      </c>
      <c r="AL56" s="47"/>
      <c r="AM56" s="47"/>
      <c r="AN56" s="47"/>
      <c r="AO56" s="47"/>
      <c r="AP56" s="47"/>
      <c r="AQ56" s="47"/>
      <c r="AR56" s="47"/>
      <c r="AS56" s="47">
        <f t="shared" si="272"/>
        <v>0</v>
      </c>
      <c r="AT56" s="47">
        <f t="shared" si="273"/>
        <v>0</v>
      </c>
      <c r="AU56" s="47">
        <f t="shared" si="274"/>
        <v>0</v>
      </c>
      <c r="AV56" s="9">
        <f t="shared" si="275"/>
        <v>0</v>
      </c>
      <c r="AW56" s="9">
        <f t="shared" si="276"/>
        <v>0</v>
      </c>
      <c r="AX56" s="9">
        <f t="shared" si="277"/>
        <v>0</v>
      </c>
      <c r="AY56" s="9">
        <f t="shared" si="278"/>
        <v>0</v>
      </c>
      <c r="AZ56" s="9">
        <f t="shared" si="279"/>
        <v>0</v>
      </c>
      <c r="BA56" s="9">
        <f t="shared" si="280"/>
        <v>0</v>
      </c>
      <c r="BB56" s="47">
        <f t="shared" si="281"/>
        <v>0</v>
      </c>
      <c r="BC56" s="47">
        <f t="shared" si="282"/>
        <v>0</v>
      </c>
      <c r="BD56" s="47">
        <f t="shared" si="283"/>
        <v>0</v>
      </c>
    </row>
    <row r="57" spans="1:57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96</v>
      </c>
      <c r="H57" s="9">
        <v>4536794</v>
      </c>
      <c r="I57" s="9">
        <v>3313704</v>
      </c>
      <c r="J57" s="9">
        <v>0</v>
      </c>
      <c r="K57" s="9">
        <v>1120032</v>
      </c>
      <c r="L57" s="9">
        <v>66274</v>
      </c>
      <c r="M57" s="9">
        <v>36784</v>
      </c>
      <c r="N57" s="63">
        <v>10.44</v>
      </c>
      <c r="O57" s="47">
        <v>0</v>
      </c>
      <c r="P57" s="47">
        <v>10.44</v>
      </c>
      <c r="Q57" s="9">
        <f>(OON!CF57+OON!CG57)*-1</f>
        <v>0</v>
      </c>
      <c r="R57" s="50"/>
      <c r="S57" s="50"/>
      <c r="T57" s="50"/>
      <c r="U57" s="50"/>
      <c r="V57" s="50"/>
      <c r="W57" s="50"/>
      <c r="X57" s="9">
        <f t="shared" si="266"/>
        <v>0</v>
      </c>
      <c r="Y57" s="9"/>
      <c r="Z57" s="9">
        <f>OON!CF57+OON!CG57</f>
        <v>0</v>
      </c>
      <c r="AA57" s="9">
        <f>OON!CA57+OON!CE57</f>
        <v>0</v>
      </c>
      <c r="AB57" s="9">
        <f t="shared" si="267"/>
        <v>0</v>
      </c>
      <c r="AC57" s="9">
        <f t="shared" si="268"/>
        <v>0</v>
      </c>
      <c r="AD57" s="9">
        <f t="shared" si="269"/>
        <v>0</v>
      </c>
      <c r="AE57" s="9">
        <f t="shared" si="270"/>
        <v>0</v>
      </c>
      <c r="AF57" s="50"/>
      <c r="AG57" s="50"/>
      <c r="AH57" s="50"/>
      <c r="AI57" s="9">
        <f t="shared" si="271"/>
        <v>0</v>
      </c>
      <c r="AJ57" s="47">
        <f>OON!CJ57</f>
        <v>0</v>
      </c>
      <c r="AK57" s="47">
        <f>OON!CK57</f>
        <v>0</v>
      </c>
      <c r="AL57" s="47"/>
      <c r="AM57" s="47"/>
      <c r="AN57" s="47"/>
      <c r="AO57" s="47"/>
      <c r="AP57" s="47"/>
      <c r="AQ57" s="47"/>
      <c r="AR57" s="47"/>
      <c r="AS57" s="47">
        <f t="shared" si="272"/>
        <v>0</v>
      </c>
      <c r="AT57" s="47">
        <f t="shared" si="273"/>
        <v>0</v>
      </c>
      <c r="AU57" s="47">
        <f t="shared" si="274"/>
        <v>0</v>
      </c>
      <c r="AV57" s="9">
        <f t="shared" si="275"/>
        <v>4536794</v>
      </c>
      <c r="AW57" s="9">
        <f t="shared" si="276"/>
        <v>3313704</v>
      </c>
      <c r="AX57" s="9">
        <f t="shared" si="277"/>
        <v>0</v>
      </c>
      <c r="AY57" s="9">
        <f t="shared" si="278"/>
        <v>1120032</v>
      </c>
      <c r="AZ57" s="9">
        <f t="shared" si="279"/>
        <v>66274</v>
      </c>
      <c r="BA57" s="9">
        <f t="shared" si="280"/>
        <v>36784</v>
      </c>
      <c r="BB57" s="47">
        <f t="shared" si="281"/>
        <v>10.44</v>
      </c>
      <c r="BC57" s="47">
        <f t="shared" si="282"/>
        <v>0</v>
      </c>
      <c r="BD57" s="47">
        <f t="shared" si="283"/>
        <v>10.44</v>
      </c>
    </row>
    <row r="58" spans="1:57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96</v>
      </c>
      <c r="H58" s="9">
        <v>4705546</v>
      </c>
      <c r="I58" s="9">
        <v>3442035</v>
      </c>
      <c r="J58" s="9">
        <v>0</v>
      </c>
      <c r="K58" s="9">
        <v>1163408</v>
      </c>
      <c r="L58" s="9">
        <v>68841</v>
      </c>
      <c r="M58" s="9">
        <v>31262</v>
      </c>
      <c r="N58" s="63">
        <v>7.93</v>
      </c>
      <c r="O58" s="47">
        <v>5.29</v>
      </c>
      <c r="P58" s="47">
        <v>2.64</v>
      </c>
      <c r="Q58" s="9">
        <f>(OON!CF58+OON!CG58)*-1</f>
        <v>0</v>
      </c>
      <c r="R58" s="50"/>
      <c r="S58" s="50"/>
      <c r="T58" s="50"/>
      <c r="U58" s="50"/>
      <c r="V58" s="50"/>
      <c r="W58" s="50"/>
      <c r="X58" s="9">
        <f t="shared" si="266"/>
        <v>0</v>
      </c>
      <c r="Y58" s="9"/>
      <c r="Z58" s="9">
        <f>OON!CF58+OON!CG58</f>
        <v>0</v>
      </c>
      <c r="AA58" s="9">
        <f>OON!CA58+OON!CE58</f>
        <v>0</v>
      </c>
      <c r="AB58" s="9">
        <f t="shared" si="267"/>
        <v>0</v>
      </c>
      <c r="AC58" s="9">
        <f t="shared" si="268"/>
        <v>0</v>
      </c>
      <c r="AD58" s="9">
        <f t="shared" si="269"/>
        <v>0</v>
      </c>
      <c r="AE58" s="9">
        <f t="shared" si="270"/>
        <v>0</v>
      </c>
      <c r="AF58" s="50"/>
      <c r="AG58" s="50"/>
      <c r="AH58" s="50"/>
      <c r="AI58" s="9">
        <f t="shared" si="271"/>
        <v>0</v>
      </c>
      <c r="AJ58" s="47">
        <f>OON!CJ58</f>
        <v>0</v>
      </c>
      <c r="AK58" s="47">
        <f>OON!CK58</f>
        <v>0</v>
      </c>
      <c r="AL58" s="47"/>
      <c r="AM58" s="47"/>
      <c r="AN58" s="47"/>
      <c r="AO58" s="47"/>
      <c r="AP58" s="47"/>
      <c r="AQ58" s="47"/>
      <c r="AR58" s="47"/>
      <c r="AS58" s="47">
        <f t="shared" si="272"/>
        <v>0</v>
      </c>
      <c r="AT58" s="47">
        <f t="shared" si="273"/>
        <v>0</v>
      </c>
      <c r="AU58" s="47">
        <f t="shared" si="274"/>
        <v>0</v>
      </c>
      <c r="AV58" s="9">
        <f t="shared" si="275"/>
        <v>4705546</v>
      </c>
      <c r="AW58" s="9">
        <f t="shared" si="276"/>
        <v>3442035</v>
      </c>
      <c r="AX58" s="9">
        <f t="shared" si="277"/>
        <v>0</v>
      </c>
      <c r="AY58" s="9">
        <f t="shared" si="278"/>
        <v>1163408</v>
      </c>
      <c r="AZ58" s="9">
        <f t="shared" si="279"/>
        <v>68841</v>
      </c>
      <c r="BA58" s="9">
        <f t="shared" si="280"/>
        <v>31262</v>
      </c>
      <c r="BB58" s="47">
        <f t="shared" si="281"/>
        <v>7.93</v>
      </c>
      <c r="BC58" s="47">
        <f t="shared" si="282"/>
        <v>5.29</v>
      </c>
      <c r="BD58" s="47">
        <f t="shared" si="283"/>
        <v>2.64</v>
      </c>
    </row>
    <row r="59" spans="1:57" x14ac:dyDescent="0.25">
      <c r="A59" s="30"/>
      <c r="B59" s="31"/>
      <c r="C59" s="32"/>
      <c r="D59" s="33" t="s">
        <v>161</v>
      </c>
      <c r="E59" s="31"/>
      <c r="F59" s="31"/>
      <c r="G59" s="32"/>
      <c r="H59" s="34">
        <v>44140257</v>
      </c>
      <c r="I59" s="34">
        <v>32239330</v>
      </c>
      <c r="J59" s="34">
        <v>0</v>
      </c>
      <c r="K59" s="34">
        <v>10896894</v>
      </c>
      <c r="L59" s="34">
        <v>644787</v>
      </c>
      <c r="M59" s="34">
        <v>359246</v>
      </c>
      <c r="N59" s="64">
        <v>60.26</v>
      </c>
      <c r="O59" s="64">
        <v>36.39</v>
      </c>
      <c r="P59" s="64">
        <v>23.869999999999997</v>
      </c>
      <c r="Q59" s="51">
        <f t="shared" ref="Q59:BD59" si="284">SUM(Q55:Q58)</f>
        <v>0</v>
      </c>
      <c r="R59" s="51">
        <f t="shared" si="284"/>
        <v>0</v>
      </c>
      <c r="S59" s="51">
        <f t="shared" si="284"/>
        <v>0</v>
      </c>
      <c r="T59" s="51">
        <f t="shared" si="284"/>
        <v>0</v>
      </c>
      <c r="U59" s="51">
        <f t="shared" si="284"/>
        <v>24000</v>
      </c>
      <c r="V59" s="51">
        <f t="shared" si="284"/>
        <v>0</v>
      </c>
      <c r="W59" s="51">
        <f t="shared" si="284"/>
        <v>0</v>
      </c>
      <c r="X59" s="51">
        <f t="shared" si="284"/>
        <v>24000</v>
      </c>
      <c r="Y59" s="51">
        <f t="shared" si="284"/>
        <v>0</v>
      </c>
      <c r="Z59" s="51">
        <f t="shared" si="284"/>
        <v>0</v>
      </c>
      <c r="AA59" s="51">
        <f t="shared" si="284"/>
        <v>0</v>
      </c>
      <c r="AB59" s="51">
        <f t="shared" si="284"/>
        <v>0</v>
      </c>
      <c r="AC59" s="51">
        <f t="shared" si="284"/>
        <v>24000</v>
      </c>
      <c r="AD59" s="51">
        <f t="shared" si="284"/>
        <v>8112</v>
      </c>
      <c r="AE59" s="51">
        <f t="shared" si="284"/>
        <v>480</v>
      </c>
      <c r="AF59" s="51">
        <f t="shared" si="284"/>
        <v>0</v>
      </c>
      <c r="AG59" s="51">
        <f t="shared" si="284"/>
        <v>0</v>
      </c>
      <c r="AH59" s="51">
        <f t="shared" si="284"/>
        <v>9000</v>
      </c>
      <c r="AI59" s="51">
        <f t="shared" si="284"/>
        <v>9000</v>
      </c>
      <c r="AJ59" s="58">
        <f t="shared" si="284"/>
        <v>0</v>
      </c>
      <c r="AK59" s="58">
        <f t="shared" si="284"/>
        <v>0</v>
      </c>
      <c r="AL59" s="48">
        <f t="shared" si="284"/>
        <v>0</v>
      </c>
      <c r="AM59" s="48">
        <f t="shared" si="284"/>
        <v>0</v>
      </c>
      <c r="AN59" s="48">
        <f t="shared" si="284"/>
        <v>0</v>
      </c>
      <c r="AO59" s="48">
        <f t="shared" si="284"/>
        <v>0</v>
      </c>
      <c r="AP59" s="48">
        <f t="shared" si="284"/>
        <v>0</v>
      </c>
      <c r="AQ59" s="48">
        <f t="shared" si="284"/>
        <v>0</v>
      </c>
      <c r="AR59" s="48">
        <f t="shared" si="284"/>
        <v>0</v>
      </c>
      <c r="AS59" s="48">
        <f t="shared" si="284"/>
        <v>0</v>
      </c>
      <c r="AT59" s="48">
        <f t="shared" si="284"/>
        <v>0</v>
      </c>
      <c r="AU59" s="48">
        <f t="shared" si="284"/>
        <v>0</v>
      </c>
      <c r="AV59" s="34">
        <f t="shared" si="284"/>
        <v>44181849</v>
      </c>
      <c r="AW59" s="34">
        <f t="shared" si="284"/>
        <v>32263330</v>
      </c>
      <c r="AX59" s="34">
        <f t="shared" si="284"/>
        <v>0</v>
      </c>
      <c r="AY59" s="34">
        <f t="shared" si="284"/>
        <v>10905006</v>
      </c>
      <c r="AZ59" s="34">
        <f t="shared" si="284"/>
        <v>645267</v>
      </c>
      <c r="BA59" s="34">
        <f t="shared" si="284"/>
        <v>368246</v>
      </c>
      <c r="BB59" s="48">
        <f t="shared" si="284"/>
        <v>60.26</v>
      </c>
      <c r="BC59" s="48">
        <f t="shared" si="284"/>
        <v>36.39</v>
      </c>
      <c r="BD59" s="48">
        <f t="shared" si="284"/>
        <v>23.869999999999997</v>
      </c>
      <c r="BE59" s="43">
        <f>AV59-H59</f>
        <v>41592</v>
      </c>
    </row>
    <row r="60" spans="1:57" x14ac:dyDescent="0.25">
      <c r="A60" s="26">
        <v>1420</v>
      </c>
      <c r="B60" s="6">
        <v>600010562</v>
      </c>
      <c r="C60" s="27">
        <v>46747982</v>
      </c>
      <c r="D60" s="28" t="s">
        <v>34</v>
      </c>
      <c r="E60" s="6">
        <v>3122</v>
      </c>
      <c r="F60" s="6" t="s">
        <v>18</v>
      </c>
      <c r="G60" s="6" t="s">
        <v>19</v>
      </c>
      <c r="H60" s="29">
        <v>33568005</v>
      </c>
      <c r="I60" s="29">
        <v>23944545</v>
      </c>
      <c r="J60" s="29">
        <v>572880</v>
      </c>
      <c r="K60" s="29">
        <v>8286889</v>
      </c>
      <c r="L60" s="29">
        <v>478891</v>
      </c>
      <c r="M60" s="29">
        <v>284800</v>
      </c>
      <c r="N60" s="63">
        <v>42.05</v>
      </c>
      <c r="O60" s="47">
        <v>30.79</v>
      </c>
      <c r="P60" s="47">
        <v>11.260000000000002</v>
      </c>
      <c r="Q60" s="9">
        <f>(OON!CF60+OON!CG60)*-1</f>
        <v>0</v>
      </c>
      <c r="R60" s="29"/>
      <c r="S60" s="29"/>
      <c r="T60" s="29"/>
      <c r="U60" s="29"/>
      <c r="V60" s="29"/>
      <c r="W60" s="29"/>
      <c r="X60" s="9">
        <f t="shared" ref="X60:X61" si="285">SUM(Q60:W60)</f>
        <v>0</v>
      </c>
      <c r="Y60" s="9"/>
      <c r="Z60" s="9">
        <f>OON!CF60+OON!CG60</f>
        <v>0</v>
      </c>
      <c r="AA60" s="9">
        <f>OON!CA60+OON!CE60</f>
        <v>0</v>
      </c>
      <c r="AB60" s="9">
        <f t="shared" ref="AB60:AB61" si="286">SUM(Y60:AA60)</f>
        <v>0</v>
      </c>
      <c r="AC60" s="9">
        <f t="shared" ref="AC60:AC61" si="287">X60+AB60</f>
        <v>0</v>
      </c>
      <c r="AD60" s="9">
        <f t="shared" ref="AD60:AD61" si="288">ROUND((X60+Y60+Z60)*33.8%,0)</f>
        <v>0</v>
      </c>
      <c r="AE60" s="9">
        <f t="shared" ref="AE60:AE61" si="289">ROUND(X60*2%,0)</f>
        <v>0</v>
      </c>
      <c r="AF60" s="29"/>
      <c r="AG60" s="29"/>
      <c r="AH60" s="29"/>
      <c r="AI60" s="9">
        <f t="shared" ref="AI60:AI61" si="290">AF60+AG60+AH60</f>
        <v>0</v>
      </c>
      <c r="AJ60" s="47">
        <f>OON!CJ60</f>
        <v>0</v>
      </c>
      <c r="AK60" s="47">
        <f>OON!CK60</f>
        <v>0</v>
      </c>
      <c r="AL60" s="47"/>
      <c r="AM60" s="47"/>
      <c r="AN60" s="47"/>
      <c r="AO60" s="47"/>
      <c r="AP60" s="47"/>
      <c r="AQ60" s="47"/>
      <c r="AR60" s="47"/>
      <c r="AS60" s="47">
        <f t="shared" ref="AS60:AS61" si="291">AJ60+AL60+AM60+AP60+AR60+AN60</f>
        <v>0</v>
      </c>
      <c r="AT60" s="47">
        <f t="shared" ref="AT60:AT61" si="292">AK60+AQ60+AO60</f>
        <v>0</v>
      </c>
      <c r="AU60" s="47">
        <f t="shared" ref="AU60:AU61" si="293">AS60+AT60</f>
        <v>0</v>
      </c>
      <c r="AV60" s="9">
        <f t="shared" ref="AV60:AV61" si="294">AW60+AX60+AY60+AZ60+BA60</f>
        <v>33568005</v>
      </c>
      <c r="AW60" s="9">
        <f t="shared" ref="AW60:AW61" si="295">I60+X60</f>
        <v>23944545</v>
      </c>
      <c r="AX60" s="9">
        <f t="shared" ref="AX60:AX61" si="296">J60+AB60</f>
        <v>572880</v>
      </c>
      <c r="AY60" s="9">
        <f t="shared" ref="AY60:AY61" si="297">K60+AD60</f>
        <v>8286889</v>
      </c>
      <c r="AZ60" s="9">
        <f t="shared" ref="AZ60:AZ61" si="298">L60+AE60</f>
        <v>478891</v>
      </c>
      <c r="BA60" s="9">
        <f t="shared" ref="BA60:BA61" si="299">M60+AI60</f>
        <v>284800</v>
      </c>
      <c r="BB60" s="47">
        <f t="shared" ref="BB60:BB61" si="300">BC60+BD60</f>
        <v>42.05</v>
      </c>
      <c r="BC60" s="47">
        <f t="shared" ref="BC60:BC61" si="301">O60+AS60</f>
        <v>30.79</v>
      </c>
      <c r="BD60" s="47">
        <f t="shared" ref="BD60:BD61" si="302">P60+AT60</f>
        <v>11.260000000000002</v>
      </c>
    </row>
    <row r="61" spans="1:57" x14ac:dyDescent="0.25">
      <c r="A61" s="5">
        <v>1420</v>
      </c>
      <c r="B61" s="2">
        <v>600010562</v>
      </c>
      <c r="C61" s="7">
        <v>46747982</v>
      </c>
      <c r="D61" s="8" t="s">
        <v>34</v>
      </c>
      <c r="E61" s="20">
        <v>3122</v>
      </c>
      <c r="F61" s="20" t="s">
        <v>110</v>
      </c>
      <c r="G61" s="20" t="s">
        <v>96</v>
      </c>
      <c r="H61" s="9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63">
        <v>0</v>
      </c>
      <c r="O61" s="47">
        <v>0</v>
      </c>
      <c r="P61" s="47">
        <v>0</v>
      </c>
      <c r="Q61" s="9">
        <f>(OON!CF61+OON!CG61)*-1</f>
        <v>0</v>
      </c>
      <c r="R61" s="50"/>
      <c r="S61" s="50"/>
      <c r="T61" s="50"/>
      <c r="U61" s="50"/>
      <c r="V61" s="50"/>
      <c r="W61" s="50"/>
      <c r="X61" s="9">
        <f t="shared" si="285"/>
        <v>0</v>
      </c>
      <c r="Y61" s="9"/>
      <c r="Z61" s="9">
        <f>OON!CF61+OON!CG61</f>
        <v>0</v>
      </c>
      <c r="AA61" s="9">
        <f>OON!CA61+OON!CE61</f>
        <v>0</v>
      </c>
      <c r="AB61" s="9">
        <f t="shared" si="286"/>
        <v>0</v>
      </c>
      <c r="AC61" s="9">
        <f t="shared" si="287"/>
        <v>0</v>
      </c>
      <c r="AD61" s="9">
        <f t="shared" si="288"/>
        <v>0</v>
      </c>
      <c r="AE61" s="9">
        <f t="shared" si="289"/>
        <v>0</v>
      </c>
      <c r="AF61" s="50"/>
      <c r="AG61" s="50"/>
      <c r="AH61" s="50"/>
      <c r="AI61" s="9">
        <f t="shared" si="290"/>
        <v>0</v>
      </c>
      <c r="AJ61" s="47">
        <f>OON!CJ61</f>
        <v>0</v>
      </c>
      <c r="AK61" s="47">
        <f>OON!CK61</f>
        <v>0</v>
      </c>
      <c r="AL61" s="47"/>
      <c r="AM61" s="47"/>
      <c r="AN61" s="47"/>
      <c r="AO61" s="47"/>
      <c r="AP61" s="47"/>
      <c r="AQ61" s="47"/>
      <c r="AR61" s="47"/>
      <c r="AS61" s="47">
        <f t="shared" si="291"/>
        <v>0</v>
      </c>
      <c r="AT61" s="47">
        <f t="shared" si="292"/>
        <v>0</v>
      </c>
      <c r="AU61" s="47">
        <f t="shared" si="293"/>
        <v>0</v>
      </c>
      <c r="AV61" s="9">
        <f t="shared" si="294"/>
        <v>0</v>
      </c>
      <c r="AW61" s="9">
        <f t="shared" si="295"/>
        <v>0</v>
      </c>
      <c r="AX61" s="9">
        <f t="shared" si="296"/>
        <v>0</v>
      </c>
      <c r="AY61" s="9">
        <f t="shared" si="297"/>
        <v>0</v>
      </c>
      <c r="AZ61" s="9">
        <f t="shared" si="298"/>
        <v>0</v>
      </c>
      <c r="BA61" s="9">
        <f t="shared" si="299"/>
        <v>0</v>
      </c>
      <c r="BB61" s="47">
        <f t="shared" si="300"/>
        <v>0</v>
      </c>
      <c r="BC61" s="47">
        <f t="shared" si="301"/>
        <v>0</v>
      </c>
      <c r="BD61" s="47">
        <f t="shared" si="302"/>
        <v>0</v>
      </c>
    </row>
    <row r="62" spans="1:57" x14ac:dyDescent="0.25">
      <c r="A62" s="30"/>
      <c r="B62" s="31"/>
      <c r="C62" s="32"/>
      <c r="D62" s="33" t="s">
        <v>162</v>
      </c>
      <c r="E62" s="35"/>
      <c r="F62" s="35"/>
      <c r="G62" s="35"/>
      <c r="H62" s="34">
        <v>33568005</v>
      </c>
      <c r="I62" s="51">
        <v>23944545</v>
      </c>
      <c r="J62" s="51">
        <v>572880</v>
      </c>
      <c r="K62" s="51">
        <v>8286889</v>
      </c>
      <c r="L62" s="51">
        <v>478891</v>
      </c>
      <c r="M62" s="51">
        <v>284800</v>
      </c>
      <c r="N62" s="65">
        <v>42.05</v>
      </c>
      <c r="O62" s="65">
        <v>30.79</v>
      </c>
      <c r="P62" s="65">
        <v>11.260000000000002</v>
      </c>
      <c r="Q62" s="51">
        <f t="shared" ref="Q62:BD62" si="303">SUM(Q60:Q61)</f>
        <v>0</v>
      </c>
      <c r="R62" s="51">
        <f t="shared" si="303"/>
        <v>0</v>
      </c>
      <c r="S62" s="51">
        <f t="shared" si="303"/>
        <v>0</v>
      </c>
      <c r="T62" s="51">
        <f t="shared" si="303"/>
        <v>0</v>
      </c>
      <c r="U62" s="51">
        <f t="shared" si="303"/>
        <v>0</v>
      </c>
      <c r="V62" s="51">
        <f t="shared" si="303"/>
        <v>0</v>
      </c>
      <c r="W62" s="51">
        <f t="shared" si="303"/>
        <v>0</v>
      </c>
      <c r="X62" s="51">
        <f t="shared" si="303"/>
        <v>0</v>
      </c>
      <c r="Y62" s="51">
        <f t="shared" si="303"/>
        <v>0</v>
      </c>
      <c r="Z62" s="51">
        <f t="shared" si="303"/>
        <v>0</v>
      </c>
      <c r="AA62" s="51">
        <f t="shared" si="303"/>
        <v>0</v>
      </c>
      <c r="AB62" s="51">
        <f t="shared" si="303"/>
        <v>0</v>
      </c>
      <c r="AC62" s="51">
        <f t="shared" si="303"/>
        <v>0</v>
      </c>
      <c r="AD62" s="51">
        <f t="shared" si="303"/>
        <v>0</v>
      </c>
      <c r="AE62" s="51">
        <f t="shared" si="303"/>
        <v>0</v>
      </c>
      <c r="AF62" s="51">
        <f t="shared" si="303"/>
        <v>0</v>
      </c>
      <c r="AG62" s="51">
        <f t="shared" si="303"/>
        <v>0</v>
      </c>
      <c r="AH62" s="51">
        <f t="shared" si="303"/>
        <v>0</v>
      </c>
      <c r="AI62" s="51">
        <f t="shared" si="303"/>
        <v>0</v>
      </c>
      <c r="AJ62" s="58">
        <f t="shared" si="303"/>
        <v>0</v>
      </c>
      <c r="AK62" s="58">
        <f t="shared" si="303"/>
        <v>0</v>
      </c>
      <c r="AL62" s="48">
        <f t="shared" si="303"/>
        <v>0</v>
      </c>
      <c r="AM62" s="48">
        <f t="shared" si="303"/>
        <v>0</v>
      </c>
      <c r="AN62" s="48">
        <f t="shared" si="303"/>
        <v>0</v>
      </c>
      <c r="AO62" s="48">
        <f t="shared" si="303"/>
        <v>0</v>
      </c>
      <c r="AP62" s="48">
        <f t="shared" si="303"/>
        <v>0</v>
      </c>
      <c r="AQ62" s="48">
        <f t="shared" si="303"/>
        <v>0</v>
      </c>
      <c r="AR62" s="48">
        <f t="shared" si="303"/>
        <v>0</v>
      </c>
      <c r="AS62" s="48">
        <f t="shared" si="303"/>
        <v>0</v>
      </c>
      <c r="AT62" s="48">
        <f t="shared" si="303"/>
        <v>0</v>
      </c>
      <c r="AU62" s="48">
        <f t="shared" si="303"/>
        <v>0</v>
      </c>
      <c r="AV62" s="34">
        <f t="shared" si="303"/>
        <v>33568005</v>
      </c>
      <c r="AW62" s="34">
        <f t="shared" si="303"/>
        <v>23944545</v>
      </c>
      <c r="AX62" s="34">
        <f t="shared" si="303"/>
        <v>572880</v>
      </c>
      <c r="AY62" s="34">
        <f t="shared" si="303"/>
        <v>8286889</v>
      </c>
      <c r="AZ62" s="34">
        <f t="shared" si="303"/>
        <v>478891</v>
      </c>
      <c r="BA62" s="34">
        <f t="shared" si="303"/>
        <v>284800</v>
      </c>
      <c r="BB62" s="48">
        <f t="shared" si="303"/>
        <v>42.05</v>
      </c>
      <c r="BC62" s="48">
        <f t="shared" si="303"/>
        <v>30.79</v>
      </c>
      <c r="BD62" s="48">
        <f t="shared" si="303"/>
        <v>11.260000000000002</v>
      </c>
      <c r="BE62" s="43">
        <f>AV62-H62</f>
        <v>0</v>
      </c>
    </row>
    <row r="63" spans="1:57" x14ac:dyDescent="0.25">
      <c r="A63" s="26">
        <v>1421</v>
      </c>
      <c r="B63" s="6">
        <v>600020398</v>
      </c>
      <c r="C63" s="27">
        <v>46747991</v>
      </c>
      <c r="D63" s="28" t="s">
        <v>255</v>
      </c>
      <c r="E63" s="6">
        <v>3122</v>
      </c>
      <c r="F63" s="6" t="s">
        <v>18</v>
      </c>
      <c r="G63" s="6" t="s">
        <v>19</v>
      </c>
      <c r="H63" s="29">
        <v>77113327</v>
      </c>
      <c r="I63" s="29">
        <v>55233872</v>
      </c>
      <c r="J63" s="29">
        <v>1031850</v>
      </c>
      <c r="K63" s="29">
        <v>19017813</v>
      </c>
      <c r="L63" s="29">
        <v>1104678</v>
      </c>
      <c r="M63" s="29">
        <v>725114</v>
      </c>
      <c r="N63" s="63">
        <v>90.42</v>
      </c>
      <c r="O63" s="47">
        <v>70.33</v>
      </c>
      <c r="P63" s="47">
        <v>20.09</v>
      </c>
      <c r="Q63" s="9">
        <f>(OON!CF63+OON!CG63)*-1</f>
        <v>475257</v>
      </c>
      <c r="R63" s="29"/>
      <c r="S63" s="29"/>
      <c r="T63" s="29"/>
      <c r="U63" s="29">
        <v>29100</v>
      </c>
      <c r="V63" s="29"/>
      <c r="W63" s="29"/>
      <c r="X63" s="9">
        <f t="shared" ref="X63:X65" si="304">SUM(Q63:W63)</f>
        <v>504357</v>
      </c>
      <c r="Y63" s="9"/>
      <c r="Z63" s="9">
        <f>OON!CF63+OON!CG63</f>
        <v>-475257</v>
      </c>
      <c r="AA63" s="9">
        <f>OON!CA63+OON!CE63</f>
        <v>223407</v>
      </c>
      <c r="AB63" s="9">
        <f t="shared" ref="AB63:AB65" si="305">SUM(Y63:AA63)</f>
        <v>-251850</v>
      </c>
      <c r="AC63" s="9">
        <f t="shared" ref="AC63:AC65" si="306">X63+AB63</f>
        <v>252507</v>
      </c>
      <c r="AD63" s="9">
        <f t="shared" ref="AD63:AD65" si="307">ROUND((X63+Y63+Z63)*33.8%,0)</f>
        <v>9836</v>
      </c>
      <c r="AE63" s="9">
        <f t="shared" ref="AE63:AE65" si="308">ROUND(X63*2%,0)</f>
        <v>10087</v>
      </c>
      <c r="AF63" s="29"/>
      <c r="AG63" s="29"/>
      <c r="AH63" s="29">
        <v>11100</v>
      </c>
      <c r="AI63" s="9">
        <f t="shared" ref="AI63:AI65" si="309">AF63+AG63+AH63</f>
        <v>11100</v>
      </c>
      <c r="AJ63" s="47">
        <f>OON!CJ63</f>
        <v>0.36</v>
      </c>
      <c r="AK63" s="47">
        <f>OON!CK63</f>
        <v>1.01</v>
      </c>
      <c r="AL63" s="47"/>
      <c r="AM63" s="47"/>
      <c r="AN63" s="47"/>
      <c r="AO63" s="47"/>
      <c r="AP63" s="47"/>
      <c r="AQ63" s="47"/>
      <c r="AR63" s="47"/>
      <c r="AS63" s="47">
        <f t="shared" ref="AS63:AS65" si="310">AJ63+AL63+AM63+AP63+AR63+AN63</f>
        <v>0.36</v>
      </c>
      <c r="AT63" s="47">
        <f t="shared" ref="AT63:AT65" si="311">AK63+AQ63+AO63</f>
        <v>1.01</v>
      </c>
      <c r="AU63" s="47">
        <f t="shared" ref="AU63:AU65" si="312">AS63+AT63</f>
        <v>1.37</v>
      </c>
      <c r="AV63" s="9">
        <f t="shared" ref="AV63:AV65" si="313">AW63+AX63+AY63+AZ63+BA63</f>
        <v>77396857</v>
      </c>
      <c r="AW63" s="9">
        <f t="shared" ref="AW63:AW65" si="314">I63+X63</f>
        <v>55738229</v>
      </c>
      <c r="AX63" s="9">
        <f t="shared" ref="AX63:AX65" si="315">J63+AB63</f>
        <v>780000</v>
      </c>
      <c r="AY63" s="9">
        <f t="shared" ref="AY63:AY65" si="316">K63+AD63</f>
        <v>19027649</v>
      </c>
      <c r="AZ63" s="9">
        <f t="shared" ref="AZ63:AZ65" si="317">L63+AE63</f>
        <v>1114765</v>
      </c>
      <c r="BA63" s="9">
        <f t="shared" ref="BA63:BA65" si="318">M63+AI63</f>
        <v>736214</v>
      </c>
      <c r="BB63" s="47">
        <f t="shared" ref="BB63:BB65" si="319">BC63+BD63</f>
        <v>91.789999999999992</v>
      </c>
      <c r="BC63" s="47">
        <f t="shared" ref="BC63:BC65" si="320">O63+AS63</f>
        <v>70.69</v>
      </c>
      <c r="BD63" s="47">
        <f t="shared" ref="BD63:BD65" si="321">P63+AT63</f>
        <v>21.1</v>
      </c>
    </row>
    <row r="64" spans="1:57" x14ac:dyDescent="0.25">
      <c r="A64" s="5">
        <v>1421</v>
      </c>
      <c r="B64" s="2">
        <v>600020398</v>
      </c>
      <c r="C64" s="7">
        <v>46747991</v>
      </c>
      <c r="D64" s="28" t="s">
        <v>255</v>
      </c>
      <c r="E64" s="20">
        <v>3122</v>
      </c>
      <c r="F64" s="20" t="s">
        <v>110</v>
      </c>
      <c r="G64" s="20" t="s">
        <v>96</v>
      </c>
      <c r="H64" s="9">
        <v>94257</v>
      </c>
      <c r="I64" s="50">
        <v>69409</v>
      </c>
      <c r="J64" s="50">
        <v>0</v>
      </c>
      <c r="K64" s="50">
        <v>23460</v>
      </c>
      <c r="L64" s="50">
        <v>1388</v>
      </c>
      <c r="M64" s="50">
        <v>0</v>
      </c>
      <c r="N64" s="63">
        <v>0.15</v>
      </c>
      <c r="O64" s="47">
        <v>0.15</v>
      </c>
      <c r="P64" s="47">
        <v>0</v>
      </c>
      <c r="Q64" s="9">
        <f>(OON!CF64+OON!CG64)*-1</f>
        <v>0</v>
      </c>
      <c r="R64" s="50"/>
      <c r="S64" s="50">
        <v>-34705</v>
      </c>
      <c r="T64" s="50"/>
      <c r="U64" s="50"/>
      <c r="V64" s="50"/>
      <c r="W64" s="50"/>
      <c r="X64" s="9">
        <f t="shared" si="304"/>
        <v>-34705</v>
      </c>
      <c r="Y64" s="9"/>
      <c r="Z64" s="9">
        <f>OON!CF64+OON!CG64</f>
        <v>0</v>
      </c>
      <c r="AA64" s="9">
        <f>OON!CA64+OON!CE64</f>
        <v>0</v>
      </c>
      <c r="AB64" s="9">
        <f t="shared" si="305"/>
        <v>0</v>
      </c>
      <c r="AC64" s="9">
        <f t="shared" si="306"/>
        <v>-34705</v>
      </c>
      <c r="AD64" s="9">
        <f t="shared" si="307"/>
        <v>-11730</v>
      </c>
      <c r="AE64" s="9">
        <f t="shared" si="308"/>
        <v>-694</v>
      </c>
      <c r="AF64" s="50"/>
      <c r="AG64" s="50"/>
      <c r="AH64" s="50"/>
      <c r="AI64" s="9">
        <f t="shared" si="309"/>
        <v>0</v>
      </c>
      <c r="AJ64" s="47">
        <f>OON!CJ64</f>
        <v>0</v>
      </c>
      <c r="AK64" s="47">
        <f>OON!CK64</f>
        <v>0</v>
      </c>
      <c r="AL64" s="47"/>
      <c r="AM64" s="47"/>
      <c r="AN64" s="47"/>
      <c r="AO64" s="47"/>
      <c r="AP64" s="47"/>
      <c r="AQ64" s="47"/>
      <c r="AR64" s="47"/>
      <c r="AS64" s="47">
        <f t="shared" si="310"/>
        <v>0</v>
      </c>
      <c r="AT64" s="47">
        <f t="shared" si="311"/>
        <v>0</v>
      </c>
      <c r="AU64" s="47">
        <f t="shared" si="312"/>
        <v>0</v>
      </c>
      <c r="AV64" s="9">
        <f t="shared" si="313"/>
        <v>47128</v>
      </c>
      <c r="AW64" s="9">
        <f t="shared" si="314"/>
        <v>34704</v>
      </c>
      <c r="AX64" s="9">
        <f t="shared" si="315"/>
        <v>0</v>
      </c>
      <c r="AY64" s="9">
        <f t="shared" si="316"/>
        <v>11730</v>
      </c>
      <c r="AZ64" s="9">
        <f t="shared" si="317"/>
        <v>694</v>
      </c>
      <c r="BA64" s="9">
        <f t="shared" si="318"/>
        <v>0</v>
      </c>
      <c r="BB64" s="47">
        <f t="shared" si="319"/>
        <v>0.15</v>
      </c>
      <c r="BC64" s="47">
        <f t="shared" si="320"/>
        <v>0.15</v>
      </c>
      <c r="BD64" s="47">
        <f t="shared" si="321"/>
        <v>0</v>
      </c>
    </row>
    <row r="65" spans="1:57" x14ac:dyDescent="0.25">
      <c r="A65" s="5">
        <v>1421</v>
      </c>
      <c r="B65" s="2">
        <v>600020398</v>
      </c>
      <c r="C65" s="7">
        <v>46747991</v>
      </c>
      <c r="D65" s="28" t="s">
        <v>255</v>
      </c>
      <c r="E65" s="2">
        <v>3150</v>
      </c>
      <c r="F65" s="2" t="s">
        <v>31</v>
      </c>
      <c r="G65" s="2" t="s">
        <v>19</v>
      </c>
      <c r="H65" s="9">
        <v>223303</v>
      </c>
      <c r="I65" s="9">
        <v>164435</v>
      </c>
      <c r="J65" s="9">
        <v>0</v>
      </c>
      <c r="K65" s="9">
        <v>55579</v>
      </c>
      <c r="L65" s="9">
        <v>3289</v>
      </c>
      <c r="M65" s="9">
        <v>0</v>
      </c>
      <c r="N65" s="63">
        <v>0.28999999999999998</v>
      </c>
      <c r="O65" s="47">
        <v>0.24</v>
      </c>
      <c r="P65" s="47">
        <v>0.05</v>
      </c>
      <c r="Q65" s="9">
        <f>(OON!CF65+OON!CG65)*-1</f>
        <v>0</v>
      </c>
      <c r="R65" s="9"/>
      <c r="S65" s="9"/>
      <c r="T65" s="9"/>
      <c r="U65" s="9"/>
      <c r="V65" s="9"/>
      <c r="W65" s="9"/>
      <c r="X65" s="9">
        <f t="shared" si="304"/>
        <v>0</v>
      </c>
      <c r="Y65" s="9"/>
      <c r="Z65" s="9">
        <f>OON!CF65+OON!CG65</f>
        <v>0</v>
      </c>
      <c r="AA65" s="9">
        <f>OON!CA65+OON!CE65</f>
        <v>0</v>
      </c>
      <c r="AB65" s="9">
        <f t="shared" si="305"/>
        <v>0</v>
      </c>
      <c r="AC65" s="9">
        <f t="shared" si="306"/>
        <v>0</v>
      </c>
      <c r="AD65" s="9">
        <f t="shared" si="307"/>
        <v>0</v>
      </c>
      <c r="AE65" s="9">
        <f t="shared" si="308"/>
        <v>0</v>
      </c>
      <c r="AF65" s="9"/>
      <c r="AG65" s="9"/>
      <c r="AH65" s="9"/>
      <c r="AI65" s="9">
        <f t="shared" si="309"/>
        <v>0</v>
      </c>
      <c r="AJ65" s="47">
        <f>OON!CJ65</f>
        <v>0</v>
      </c>
      <c r="AK65" s="47">
        <f>OON!CK65</f>
        <v>0</v>
      </c>
      <c r="AL65" s="47"/>
      <c r="AM65" s="47"/>
      <c r="AN65" s="47"/>
      <c r="AO65" s="47"/>
      <c r="AP65" s="47"/>
      <c r="AQ65" s="47"/>
      <c r="AR65" s="47"/>
      <c r="AS65" s="47">
        <f t="shared" si="310"/>
        <v>0</v>
      </c>
      <c r="AT65" s="47">
        <f t="shared" si="311"/>
        <v>0</v>
      </c>
      <c r="AU65" s="47">
        <f t="shared" si="312"/>
        <v>0</v>
      </c>
      <c r="AV65" s="9">
        <f t="shared" si="313"/>
        <v>223303</v>
      </c>
      <c r="AW65" s="9">
        <f t="shared" si="314"/>
        <v>164435</v>
      </c>
      <c r="AX65" s="9">
        <f t="shared" si="315"/>
        <v>0</v>
      </c>
      <c r="AY65" s="9">
        <f t="shared" si="316"/>
        <v>55579</v>
      </c>
      <c r="AZ65" s="9">
        <f t="shared" si="317"/>
        <v>3289</v>
      </c>
      <c r="BA65" s="9">
        <f t="shared" si="318"/>
        <v>0</v>
      </c>
      <c r="BB65" s="47">
        <f t="shared" si="319"/>
        <v>0.28999999999999998</v>
      </c>
      <c r="BC65" s="47">
        <f t="shared" si="320"/>
        <v>0.24</v>
      </c>
      <c r="BD65" s="47">
        <f t="shared" si="321"/>
        <v>0.05</v>
      </c>
    </row>
    <row r="66" spans="1:57" x14ac:dyDescent="0.25">
      <c r="A66" s="30"/>
      <c r="B66" s="31"/>
      <c r="C66" s="32"/>
      <c r="D66" s="33" t="s">
        <v>255</v>
      </c>
      <c r="E66" s="31"/>
      <c r="F66" s="31"/>
      <c r="G66" s="31"/>
      <c r="H66" s="34">
        <v>77430887</v>
      </c>
      <c r="I66" s="34">
        <v>55467716</v>
      </c>
      <c r="J66" s="34">
        <v>1031850</v>
      </c>
      <c r="K66" s="34">
        <v>19096852</v>
      </c>
      <c r="L66" s="34">
        <v>1109355</v>
      </c>
      <c r="M66" s="34">
        <v>725114</v>
      </c>
      <c r="N66" s="64">
        <v>90.860000000000014</v>
      </c>
      <c r="O66" s="64">
        <v>70.72</v>
      </c>
      <c r="P66" s="64">
        <v>20.14</v>
      </c>
      <c r="Q66" s="34">
        <f t="shared" ref="Q66:BD66" si="322">SUM(Q63:Q65)</f>
        <v>475257</v>
      </c>
      <c r="R66" s="34">
        <f t="shared" si="322"/>
        <v>0</v>
      </c>
      <c r="S66" s="34">
        <f t="shared" si="322"/>
        <v>-34705</v>
      </c>
      <c r="T66" s="34">
        <f t="shared" si="322"/>
        <v>0</v>
      </c>
      <c r="U66" s="34">
        <f t="shared" si="322"/>
        <v>29100</v>
      </c>
      <c r="V66" s="34">
        <f t="shared" si="322"/>
        <v>0</v>
      </c>
      <c r="W66" s="34">
        <f t="shared" si="322"/>
        <v>0</v>
      </c>
      <c r="X66" s="34">
        <f t="shared" si="322"/>
        <v>469652</v>
      </c>
      <c r="Y66" s="34">
        <f t="shared" si="322"/>
        <v>0</v>
      </c>
      <c r="Z66" s="34">
        <f t="shared" si="322"/>
        <v>-475257</v>
      </c>
      <c r="AA66" s="34">
        <f t="shared" si="322"/>
        <v>223407</v>
      </c>
      <c r="AB66" s="34">
        <f t="shared" si="322"/>
        <v>-251850</v>
      </c>
      <c r="AC66" s="34">
        <f t="shared" si="322"/>
        <v>217802</v>
      </c>
      <c r="AD66" s="34">
        <f t="shared" si="322"/>
        <v>-1894</v>
      </c>
      <c r="AE66" s="34">
        <f t="shared" si="322"/>
        <v>9393</v>
      </c>
      <c r="AF66" s="34">
        <f t="shared" si="322"/>
        <v>0</v>
      </c>
      <c r="AG66" s="34">
        <f t="shared" si="322"/>
        <v>0</v>
      </c>
      <c r="AH66" s="34">
        <f t="shared" si="322"/>
        <v>11100</v>
      </c>
      <c r="AI66" s="34">
        <f t="shared" si="322"/>
        <v>11100</v>
      </c>
      <c r="AJ66" s="48">
        <f t="shared" si="322"/>
        <v>0.36</v>
      </c>
      <c r="AK66" s="48">
        <f t="shared" si="322"/>
        <v>1.01</v>
      </c>
      <c r="AL66" s="48">
        <f t="shared" si="322"/>
        <v>0</v>
      </c>
      <c r="AM66" s="48">
        <f t="shared" si="322"/>
        <v>0</v>
      </c>
      <c r="AN66" s="48">
        <f t="shared" si="322"/>
        <v>0</v>
      </c>
      <c r="AO66" s="48">
        <f t="shared" si="322"/>
        <v>0</v>
      </c>
      <c r="AP66" s="48">
        <f t="shared" si="322"/>
        <v>0</v>
      </c>
      <c r="AQ66" s="48">
        <f t="shared" si="322"/>
        <v>0</v>
      </c>
      <c r="AR66" s="48">
        <f t="shared" si="322"/>
        <v>0</v>
      </c>
      <c r="AS66" s="48">
        <f t="shared" si="322"/>
        <v>0.36</v>
      </c>
      <c r="AT66" s="48">
        <f t="shared" si="322"/>
        <v>1.01</v>
      </c>
      <c r="AU66" s="48">
        <f t="shared" si="322"/>
        <v>1.37</v>
      </c>
      <c r="AV66" s="34">
        <f t="shared" si="322"/>
        <v>77667288</v>
      </c>
      <c r="AW66" s="34">
        <f t="shared" si="322"/>
        <v>55937368</v>
      </c>
      <c r="AX66" s="34">
        <f t="shared" si="322"/>
        <v>780000</v>
      </c>
      <c r="AY66" s="34">
        <f t="shared" si="322"/>
        <v>19094958</v>
      </c>
      <c r="AZ66" s="34">
        <f t="shared" si="322"/>
        <v>1118748</v>
      </c>
      <c r="BA66" s="34">
        <f t="shared" si="322"/>
        <v>736214</v>
      </c>
      <c r="BB66" s="48">
        <f t="shared" si="322"/>
        <v>92.23</v>
      </c>
      <c r="BC66" s="48">
        <f t="shared" si="322"/>
        <v>71.08</v>
      </c>
      <c r="BD66" s="48">
        <f t="shared" si="322"/>
        <v>21.150000000000002</v>
      </c>
      <c r="BE66" s="43">
        <f>AV66-H66</f>
        <v>236401</v>
      </c>
    </row>
    <row r="67" spans="1:57" x14ac:dyDescent="0.25">
      <c r="A67" s="26">
        <v>1422</v>
      </c>
      <c r="B67" s="6">
        <v>600010643</v>
      </c>
      <c r="C67" s="27">
        <v>46747974</v>
      </c>
      <c r="D67" s="28" t="s">
        <v>35</v>
      </c>
      <c r="E67" s="6">
        <v>3122</v>
      </c>
      <c r="F67" s="6" t="s">
        <v>18</v>
      </c>
      <c r="G67" s="6" t="s">
        <v>19</v>
      </c>
      <c r="H67" s="29">
        <v>9261166</v>
      </c>
      <c r="I67" s="29">
        <v>6694966</v>
      </c>
      <c r="J67" s="29">
        <v>134530</v>
      </c>
      <c r="K67" s="29">
        <v>2234434</v>
      </c>
      <c r="L67" s="29">
        <v>134350</v>
      </c>
      <c r="M67" s="29">
        <v>62886</v>
      </c>
      <c r="N67" s="63">
        <v>12.3</v>
      </c>
      <c r="O67" s="47">
        <v>10</v>
      </c>
      <c r="P67" s="47">
        <v>2.3000000000000007</v>
      </c>
      <c r="Q67" s="9">
        <f>(OON!CF67+OON!CG67)*-1</f>
        <v>0</v>
      </c>
      <c r="R67" s="29"/>
      <c r="S67" s="29"/>
      <c r="T67" s="29"/>
      <c r="U67" s="29"/>
      <c r="V67" s="29"/>
      <c r="W67" s="29"/>
      <c r="X67" s="9">
        <f t="shared" ref="X67:X68" si="323">SUM(Q67:W67)</f>
        <v>0</v>
      </c>
      <c r="Y67" s="9"/>
      <c r="Z67" s="9">
        <f>OON!CF67+OON!CG67</f>
        <v>0</v>
      </c>
      <c r="AA67" s="9">
        <f>OON!CA67+OON!CE67</f>
        <v>0</v>
      </c>
      <c r="AB67" s="9">
        <f t="shared" ref="AB67:AB68" si="324">SUM(Y67:AA67)</f>
        <v>0</v>
      </c>
      <c r="AC67" s="9">
        <f t="shared" ref="AC67:AC68" si="325">X67+AB67</f>
        <v>0</v>
      </c>
      <c r="AD67" s="9">
        <f>ROUND((X67+Y67+Z67)*33.8%,0)</f>
        <v>0</v>
      </c>
      <c r="AE67" s="9">
        <f>ROUND(X67*2%,0)</f>
        <v>0</v>
      </c>
      <c r="AF67" s="29"/>
      <c r="AG67" s="29"/>
      <c r="AH67" s="29"/>
      <c r="AI67" s="9">
        <f t="shared" ref="AI67:AI68" si="326">AF67+AG67+AH67</f>
        <v>0</v>
      </c>
      <c r="AJ67" s="47">
        <f>OON!CJ67</f>
        <v>0</v>
      </c>
      <c r="AK67" s="47">
        <f>OON!CK67</f>
        <v>0</v>
      </c>
      <c r="AL67" s="47"/>
      <c r="AM67" s="47"/>
      <c r="AN67" s="47"/>
      <c r="AO67" s="47"/>
      <c r="AP67" s="47"/>
      <c r="AQ67" s="47"/>
      <c r="AR67" s="47"/>
      <c r="AS67" s="47">
        <f t="shared" ref="AS67:AS68" si="327">AJ67+AL67+AM67+AP67+AR67+AN67</f>
        <v>0</v>
      </c>
      <c r="AT67" s="47">
        <f t="shared" ref="AT67:AT68" si="328">AK67+AQ67+AO67</f>
        <v>0</v>
      </c>
      <c r="AU67" s="47">
        <f t="shared" ref="AU67:AU68" si="329">AS67+AT67</f>
        <v>0</v>
      </c>
      <c r="AV67" s="9">
        <f t="shared" ref="AV67:AV68" si="330">AW67+AX67+AY67+AZ67+BA67</f>
        <v>9261166</v>
      </c>
      <c r="AW67" s="9">
        <f t="shared" ref="AW67:AW68" si="331">I67+X67</f>
        <v>6694966</v>
      </c>
      <c r="AX67" s="9">
        <f t="shared" ref="AX67:AX68" si="332">J67+AB67</f>
        <v>134530</v>
      </c>
      <c r="AY67" s="9">
        <f t="shared" ref="AY67:AY68" si="333">K67+AD67</f>
        <v>2234434</v>
      </c>
      <c r="AZ67" s="9">
        <f t="shared" ref="AZ67:AZ68" si="334">L67+AE67</f>
        <v>134350</v>
      </c>
      <c r="BA67" s="9">
        <f t="shared" ref="BA67:BA68" si="335">M67+AI67</f>
        <v>62886</v>
      </c>
      <c r="BB67" s="47">
        <f t="shared" ref="BB67:BB68" si="336">BC67+BD67</f>
        <v>12.3</v>
      </c>
      <c r="BC67" s="47">
        <f t="shared" ref="BC67:BC68" si="337">O67+AS67</f>
        <v>10</v>
      </c>
      <c r="BD67" s="47">
        <f t="shared" ref="BD67:BD68" si="338">P67+AT67</f>
        <v>2.3000000000000007</v>
      </c>
    </row>
    <row r="68" spans="1:57" x14ac:dyDescent="0.25">
      <c r="A68" s="5">
        <v>1422</v>
      </c>
      <c r="B68" s="2">
        <v>600010643</v>
      </c>
      <c r="C68" s="7">
        <v>46747974</v>
      </c>
      <c r="D68" s="8" t="s">
        <v>35</v>
      </c>
      <c r="E68" s="20">
        <v>3122</v>
      </c>
      <c r="F68" s="20" t="s">
        <v>110</v>
      </c>
      <c r="G68" s="20" t="s">
        <v>96</v>
      </c>
      <c r="H68" s="9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63">
        <v>0</v>
      </c>
      <c r="O68" s="47">
        <v>0</v>
      </c>
      <c r="P68" s="47">
        <v>0</v>
      </c>
      <c r="Q68" s="9">
        <f>(OON!CF68+OON!CG68)*-1</f>
        <v>0</v>
      </c>
      <c r="R68" s="50"/>
      <c r="S68" s="50"/>
      <c r="T68" s="50"/>
      <c r="U68" s="50"/>
      <c r="V68" s="50"/>
      <c r="W68" s="50"/>
      <c r="X68" s="9">
        <f t="shared" si="323"/>
        <v>0</v>
      </c>
      <c r="Y68" s="9"/>
      <c r="Z68" s="9">
        <f>OON!CF68+OON!CG68</f>
        <v>0</v>
      </c>
      <c r="AA68" s="9">
        <f>OON!CA68+OON!CE68</f>
        <v>0</v>
      </c>
      <c r="AB68" s="9">
        <f t="shared" si="324"/>
        <v>0</v>
      </c>
      <c r="AC68" s="9">
        <f t="shared" si="325"/>
        <v>0</v>
      </c>
      <c r="AD68" s="9">
        <f t="shared" ref="AD68" si="339">ROUND((X68+Y68+Z68)*33.8%,0)</f>
        <v>0</v>
      </c>
      <c r="AE68" s="9">
        <f t="shared" ref="AE68" si="340">ROUND(X68*2%,0)</f>
        <v>0</v>
      </c>
      <c r="AF68" s="50"/>
      <c r="AG68" s="50"/>
      <c r="AH68" s="50"/>
      <c r="AI68" s="9">
        <f t="shared" si="326"/>
        <v>0</v>
      </c>
      <c r="AJ68" s="47">
        <f>OON!CJ68</f>
        <v>0</v>
      </c>
      <c r="AK68" s="47">
        <f>OON!CK68</f>
        <v>0</v>
      </c>
      <c r="AL68" s="47"/>
      <c r="AM68" s="47"/>
      <c r="AN68" s="47"/>
      <c r="AO68" s="47"/>
      <c r="AP68" s="47"/>
      <c r="AQ68" s="47"/>
      <c r="AR68" s="47"/>
      <c r="AS68" s="47">
        <f t="shared" si="327"/>
        <v>0</v>
      </c>
      <c r="AT68" s="47">
        <f t="shared" si="328"/>
        <v>0</v>
      </c>
      <c r="AU68" s="47">
        <f t="shared" si="329"/>
        <v>0</v>
      </c>
      <c r="AV68" s="9">
        <f t="shared" si="330"/>
        <v>0</v>
      </c>
      <c r="AW68" s="9">
        <f t="shared" si="331"/>
        <v>0</v>
      </c>
      <c r="AX68" s="9">
        <f t="shared" si="332"/>
        <v>0</v>
      </c>
      <c r="AY68" s="9">
        <f t="shared" si="333"/>
        <v>0</v>
      </c>
      <c r="AZ68" s="9">
        <f t="shared" si="334"/>
        <v>0</v>
      </c>
      <c r="BA68" s="9">
        <f t="shared" si="335"/>
        <v>0</v>
      </c>
      <c r="BB68" s="47">
        <f t="shared" si="336"/>
        <v>0</v>
      </c>
      <c r="BC68" s="47">
        <f t="shared" si="337"/>
        <v>0</v>
      </c>
      <c r="BD68" s="47">
        <f t="shared" si="338"/>
        <v>0</v>
      </c>
    </row>
    <row r="69" spans="1:57" x14ac:dyDescent="0.25">
      <c r="A69" s="30"/>
      <c r="B69" s="31"/>
      <c r="C69" s="32"/>
      <c r="D69" s="33" t="s">
        <v>163</v>
      </c>
      <c r="E69" s="35"/>
      <c r="F69" s="35"/>
      <c r="G69" s="35"/>
      <c r="H69" s="34">
        <v>9261166</v>
      </c>
      <c r="I69" s="51">
        <v>6694966</v>
      </c>
      <c r="J69" s="51">
        <v>134530</v>
      </c>
      <c r="K69" s="51">
        <v>2234434</v>
      </c>
      <c r="L69" s="51">
        <v>134350</v>
      </c>
      <c r="M69" s="51">
        <v>62886</v>
      </c>
      <c r="N69" s="65">
        <v>12.3</v>
      </c>
      <c r="O69" s="65">
        <v>10</v>
      </c>
      <c r="P69" s="65">
        <v>2.3000000000000007</v>
      </c>
      <c r="Q69" s="51">
        <f t="shared" ref="Q69:BD69" si="341">SUM(Q67:Q68)</f>
        <v>0</v>
      </c>
      <c r="R69" s="51">
        <f t="shared" si="341"/>
        <v>0</v>
      </c>
      <c r="S69" s="51">
        <f t="shared" si="341"/>
        <v>0</v>
      </c>
      <c r="T69" s="51">
        <f t="shared" si="341"/>
        <v>0</v>
      </c>
      <c r="U69" s="51">
        <f t="shared" si="341"/>
        <v>0</v>
      </c>
      <c r="V69" s="51">
        <f t="shared" si="341"/>
        <v>0</v>
      </c>
      <c r="W69" s="51">
        <f t="shared" si="341"/>
        <v>0</v>
      </c>
      <c r="X69" s="51">
        <f t="shared" si="341"/>
        <v>0</v>
      </c>
      <c r="Y69" s="51">
        <f t="shared" si="341"/>
        <v>0</v>
      </c>
      <c r="Z69" s="51">
        <f t="shared" si="341"/>
        <v>0</v>
      </c>
      <c r="AA69" s="51">
        <f t="shared" si="341"/>
        <v>0</v>
      </c>
      <c r="AB69" s="51">
        <f t="shared" si="341"/>
        <v>0</v>
      </c>
      <c r="AC69" s="51">
        <f t="shared" si="341"/>
        <v>0</v>
      </c>
      <c r="AD69" s="51">
        <f t="shared" si="341"/>
        <v>0</v>
      </c>
      <c r="AE69" s="51">
        <f t="shared" si="341"/>
        <v>0</v>
      </c>
      <c r="AF69" s="51">
        <f t="shared" si="341"/>
        <v>0</v>
      </c>
      <c r="AG69" s="51">
        <f t="shared" si="341"/>
        <v>0</v>
      </c>
      <c r="AH69" s="51">
        <f t="shared" si="341"/>
        <v>0</v>
      </c>
      <c r="AI69" s="51">
        <f t="shared" si="341"/>
        <v>0</v>
      </c>
      <c r="AJ69" s="58">
        <f t="shared" si="341"/>
        <v>0</v>
      </c>
      <c r="AK69" s="58">
        <f t="shared" si="341"/>
        <v>0</v>
      </c>
      <c r="AL69" s="48">
        <f t="shared" si="341"/>
        <v>0</v>
      </c>
      <c r="AM69" s="48">
        <f t="shared" si="341"/>
        <v>0</v>
      </c>
      <c r="AN69" s="48">
        <f t="shared" si="341"/>
        <v>0</v>
      </c>
      <c r="AO69" s="48">
        <f t="shared" si="341"/>
        <v>0</v>
      </c>
      <c r="AP69" s="48">
        <f t="shared" si="341"/>
        <v>0</v>
      </c>
      <c r="AQ69" s="48">
        <f t="shared" si="341"/>
        <v>0</v>
      </c>
      <c r="AR69" s="48">
        <f t="shared" si="341"/>
        <v>0</v>
      </c>
      <c r="AS69" s="48">
        <f t="shared" si="341"/>
        <v>0</v>
      </c>
      <c r="AT69" s="48">
        <f t="shared" si="341"/>
        <v>0</v>
      </c>
      <c r="AU69" s="48">
        <f t="shared" si="341"/>
        <v>0</v>
      </c>
      <c r="AV69" s="34">
        <f t="shared" si="341"/>
        <v>9261166</v>
      </c>
      <c r="AW69" s="34">
        <f t="shared" si="341"/>
        <v>6694966</v>
      </c>
      <c r="AX69" s="34">
        <f t="shared" si="341"/>
        <v>134530</v>
      </c>
      <c r="AY69" s="34">
        <f t="shared" si="341"/>
        <v>2234434</v>
      </c>
      <c r="AZ69" s="34">
        <f t="shared" si="341"/>
        <v>134350</v>
      </c>
      <c r="BA69" s="34">
        <f t="shared" si="341"/>
        <v>62886</v>
      </c>
      <c r="BB69" s="48">
        <f t="shared" si="341"/>
        <v>12.3</v>
      </c>
      <c r="BC69" s="48">
        <f t="shared" si="341"/>
        <v>10</v>
      </c>
      <c r="BD69" s="48">
        <f t="shared" si="341"/>
        <v>2.3000000000000007</v>
      </c>
      <c r="BE69" s="43">
        <f>AV69-H69</f>
        <v>0</v>
      </c>
    </row>
    <row r="70" spans="1:57" x14ac:dyDescent="0.25">
      <c r="A70" s="26">
        <v>1424</v>
      </c>
      <c r="B70" s="6">
        <v>600020347</v>
      </c>
      <c r="C70" s="27">
        <v>49864688</v>
      </c>
      <c r="D70" s="28" t="s">
        <v>36</v>
      </c>
      <c r="E70" s="6">
        <v>3122</v>
      </c>
      <c r="F70" s="6" t="s">
        <v>18</v>
      </c>
      <c r="G70" s="6" t="s">
        <v>19</v>
      </c>
      <c r="H70" s="29">
        <v>34545205</v>
      </c>
      <c r="I70" s="29">
        <v>25029661</v>
      </c>
      <c r="J70" s="29">
        <v>215640</v>
      </c>
      <c r="K70" s="29">
        <v>8532911</v>
      </c>
      <c r="L70" s="29">
        <v>500593</v>
      </c>
      <c r="M70" s="29">
        <v>266400</v>
      </c>
      <c r="N70" s="63">
        <v>48.19</v>
      </c>
      <c r="O70" s="47">
        <v>37.39</v>
      </c>
      <c r="P70" s="47">
        <v>10.8</v>
      </c>
      <c r="Q70" s="9">
        <f>(OON!CF70+OON!CG70)*-1</f>
        <v>0</v>
      </c>
      <c r="R70" s="29"/>
      <c r="S70" s="29"/>
      <c r="T70" s="29"/>
      <c r="U70" s="29"/>
      <c r="V70" s="29"/>
      <c r="W70" s="29"/>
      <c r="X70" s="9">
        <f t="shared" ref="X70:X73" si="342">SUM(Q70:W70)</f>
        <v>0</v>
      </c>
      <c r="Y70" s="9"/>
      <c r="Z70" s="9">
        <f>OON!CF70+OON!CG70</f>
        <v>0</v>
      </c>
      <c r="AA70" s="9">
        <f>OON!CA70+OON!CE70</f>
        <v>0</v>
      </c>
      <c r="AB70" s="9">
        <f t="shared" ref="AB70:AB73" si="343">SUM(Y70:AA70)</f>
        <v>0</v>
      </c>
      <c r="AC70" s="9">
        <f t="shared" ref="AC70:AC73" si="344">X70+AB70</f>
        <v>0</v>
      </c>
      <c r="AD70" s="9">
        <f t="shared" ref="AD70:AD73" si="345">ROUND((X70+Y70+Z70)*33.8%,0)</f>
        <v>0</v>
      </c>
      <c r="AE70" s="9">
        <f t="shared" ref="AE70:AE73" si="346">ROUND(X70*2%,0)</f>
        <v>0</v>
      </c>
      <c r="AF70" s="29"/>
      <c r="AG70" s="29"/>
      <c r="AH70" s="29"/>
      <c r="AI70" s="9">
        <f t="shared" ref="AI70:AI73" si="347">AF70+AG70+AH70</f>
        <v>0</v>
      </c>
      <c r="AJ70" s="47">
        <f>OON!CJ70</f>
        <v>0</v>
      </c>
      <c r="AK70" s="47">
        <f>OON!CK70</f>
        <v>0</v>
      </c>
      <c r="AL70" s="47"/>
      <c r="AM70" s="47"/>
      <c r="AN70" s="47"/>
      <c r="AO70" s="47"/>
      <c r="AP70" s="47"/>
      <c r="AQ70" s="47"/>
      <c r="AR70" s="47"/>
      <c r="AS70" s="47">
        <f t="shared" ref="AS70:AS73" si="348">AJ70+AL70+AM70+AP70+AR70+AN70</f>
        <v>0</v>
      </c>
      <c r="AT70" s="47">
        <f t="shared" ref="AT70:AT73" si="349">AK70+AQ70+AO70</f>
        <v>0</v>
      </c>
      <c r="AU70" s="47">
        <f t="shared" ref="AU70:AU73" si="350">AS70+AT70</f>
        <v>0</v>
      </c>
      <c r="AV70" s="9">
        <f t="shared" ref="AV70:AV73" si="351">AW70+AX70+AY70+AZ70+BA70</f>
        <v>34545205</v>
      </c>
      <c r="AW70" s="9">
        <f t="shared" ref="AW70:AW73" si="352">I70+X70</f>
        <v>25029661</v>
      </c>
      <c r="AX70" s="9">
        <f t="shared" ref="AX70:AX73" si="353">J70+AB70</f>
        <v>215640</v>
      </c>
      <c r="AY70" s="9">
        <f t="shared" ref="AY70:AY73" si="354">K70+AD70</f>
        <v>8532911</v>
      </c>
      <c r="AZ70" s="9">
        <f t="shared" ref="AZ70:AZ73" si="355">L70+AE70</f>
        <v>500593</v>
      </c>
      <c r="BA70" s="9">
        <f t="shared" ref="BA70:BA73" si="356">M70+AI70</f>
        <v>266400</v>
      </c>
      <c r="BB70" s="47">
        <f t="shared" ref="BB70:BB73" si="357">BC70+BD70</f>
        <v>48.19</v>
      </c>
      <c r="BC70" s="47">
        <f t="shared" ref="BC70:BC73" si="358">O70+AS70</f>
        <v>37.39</v>
      </c>
      <c r="BD70" s="47">
        <f t="shared" ref="BD70:BD73" si="359">P70+AT70</f>
        <v>10.8</v>
      </c>
    </row>
    <row r="71" spans="1:57" x14ac:dyDescent="0.25">
      <c r="A71" s="5">
        <v>1424</v>
      </c>
      <c r="B71" s="2">
        <v>600020347</v>
      </c>
      <c r="C71" s="7">
        <v>49864688</v>
      </c>
      <c r="D71" s="8" t="s">
        <v>36</v>
      </c>
      <c r="E71" s="20">
        <v>3122</v>
      </c>
      <c r="F71" s="20" t="s">
        <v>110</v>
      </c>
      <c r="G71" s="20" t="s">
        <v>96</v>
      </c>
      <c r="H71" s="9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63">
        <v>0</v>
      </c>
      <c r="O71" s="47">
        <v>0</v>
      </c>
      <c r="P71" s="47">
        <v>0</v>
      </c>
      <c r="Q71" s="9">
        <f>(OON!CF71+OON!CG71)*-1</f>
        <v>0</v>
      </c>
      <c r="R71" s="50"/>
      <c r="S71" s="50"/>
      <c r="T71" s="50"/>
      <c r="U71" s="50"/>
      <c r="V71" s="50"/>
      <c r="W71" s="50"/>
      <c r="X71" s="9">
        <f t="shared" si="342"/>
        <v>0</v>
      </c>
      <c r="Y71" s="9"/>
      <c r="Z71" s="9">
        <f>OON!CF71+OON!CG71</f>
        <v>0</v>
      </c>
      <c r="AA71" s="9">
        <f>OON!CA71+OON!CE71</f>
        <v>0</v>
      </c>
      <c r="AB71" s="9">
        <f t="shared" si="343"/>
        <v>0</v>
      </c>
      <c r="AC71" s="9">
        <f t="shared" si="344"/>
        <v>0</v>
      </c>
      <c r="AD71" s="9">
        <f t="shared" si="345"/>
        <v>0</v>
      </c>
      <c r="AE71" s="9">
        <f t="shared" si="346"/>
        <v>0</v>
      </c>
      <c r="AF71" s="50"/>
      <c r="AG71" s="50"/>
      <c r="AH71" s="50"/>
      <c r="AI71" s="9">
        <f t="shared" si="347"/>
        <v>0</v>
      </c>
      <c r="AJ71" s="47">
        <f>OON!CJ71</f>
        <v>0</v>
      </c>
      <c r="AK71" s="47">
        <f>OON!CK71</f>
        <v>0</v>
      </c>
      <c r="AL71" s="47"/>
      <c r="AM71" s="47"/>
      <c r="AN71" s="47"/>
      <c r="AO71" s="47"/>
      <c r="AP71" s="47"/>
      <c r="AQ71" s="47"/>
      <c r="AR71" s="47"/>
      <c r="AS71" s="47">
        <f t="shared" si="348"/>
        <v>0</v>
      </c>
      <c r="AT71" s="47">
        <f t="shared" si="349"/>
        <v>0</v>
      </c>
      <c r="AU71" s="47">
        <f t="shared" si="350"/>
        <v>0</v>
      </c>
      <c r="AV71" s="9">
        <f t="shared" si="351"/>
        <v>0</v>
      </c>
      <c r="AW71" s="9">
        <f t="shared" si="352"/>
        <v>0</v>
      </c>
      <c r="AX71" s="9">
        <f t="shared" si="353"/>
        <v>0</v>
      </c>
      <c r="AY71" s="9">
        <f t="shared" si="354"/>
        <v>0</v>
      </c>
      <c r="AZ71" s="9">
        <f t="shared" si="355"/>
        <v>0</v>
      </c>
      <c r="BA71" s="9">
        <f t="shared" si="356"/>
        <v>0</v>
      </c>
      <c r="BB71" s="47">
        <f t="shared" si="357"/>
        <v>0</v>
      </c>
      <c r="BC71" s="47">
        <f t="shared" si="358"/>
        <v>0</v>
      </c>
      <c r="BD71" s="47">
        <f t="shared" si="359"/>
        <v>0</v>
      </c>
    </row>
    <row r="72" spans="1:57" x14ac:dyDescent="0.25">
      <c r="A72" s="5">
        <v>1424</v>
      </c>
      <c r="B72" s="2">
        <v>600020347</v>
      </c>
      <c r="C72" s="7">
        <v>49864688</v>
      </c>
      <c r="D72" s="8" t="s">
        <v>36</v>
      </c>
      <c r="E72" s="2">
        <v>3141</v>
      </c>
      <c r="F72" s="2" t="s">
        <v>20</v>
      </c>
      <c r="G72" s="7" t="s">
        <v>96</v>
      </c>
      <c r="H72" s="9">
        <v>775184</v>
      </c>
      <c r="I72" s="9">
        <v>471827</v>
      </c>
      <c r="J72" s="9">
        <v>95000</v>
      </c>
      <c r="K72" s="9">
        <v>191588</v>
      </c>
      <c r="L72" s="9">
        <v>9437</v>
      </c>
      <c r="M72" s="9">
        <v>7332</v>
      </c>
      <c r="N72" s="63">
        <v>1.49</v>
      </c>
      <c r="O72" s="47">
        <v>0</v>
      </c>
      <c r="P72" s="47">
        <v>1.49</v>
      </c>
      <c r="Q72" s="9">
        <f>(OON!CF72+OON!CG72)*-1</f>
        <v>0</v>
      </c>
      <c r="R72" s="50"/>
      <c r="S72" s="50"/>
      <c r="T72" s="50"/>
      <c r="U72" s="50"/>
      <c r="V72" s="50"/>
      <c r="W72" s="50"/>
      <c r="X72" s="9">
        <f t="shared" si="342"/>
        <v>0</v>
      </c>
      <c r="Y72" s="9"/>
      <c r="Z72" s="9">
        <f>OON!CF72+OON!CG72</f>
        <v>0</v>
      </c>
      <c r="AA72" s="9">
        <f>OON!CA72+OON!CE72</f>
        <v>0</v>
      </c>
      <c r="AB72" s="9">
        <f t="shared" si="343"/>
        <v>0</v>
      </c>
      <c r="AC72" s="9">
        <f t="shared" si="344"/>
        <v>0</v>
      </c>
      <c r="AD72" s="9">
        <f t="shared" si="345"/>
        <v>0</v>
      </c>
      <c r="AE72" s="9">
        <f t="shared" si="346"/>
        <v>0</v>
      </c>
      <c r="AF72" s="50"/>
      <c r="AG72" s="50"/>
      <c r="AH72" s="50"/>
      <c r="AI72" s="9">
        <f t="shared" si="347"/>
        <v>0</v>
      </c>
      <c r="AJ72" s="47">
        <f>OON!CJ72</f>
        <v>0</v>
      </c>
      <c r="AK72" s="47">
        <f>OON!CK72</f>
        <v>0</v>
      </c>
      <c r="AL72" s="47"/>
      <c r="AM72" s="47"/>
      <c r="AN72" s="47"/>
      <c r="AO72" s="47"/>
      <c r="AP72" s="47"/>
      <c r="AQ72" s="47"/>
      <c r="AR72" s="47"/>
      <c r="AS72" s="47">
        <f t="shared" si="348"/>
        <v>0</v>
      </c>
      <c r="AT72" s="47">
        <f t="shared" si="349"/>
        <v>0</v>
      </c>
      <c r="AU72" s="47">
        <f t="shared" si="350"/>
        <v>0</v>
      </c>
      <c r="AV72" s="9">
        <f t="shared" si="351"/>
        <v>775184</v>
      </c>
      <c r="AW72" s="9">
        <f t="shared" si="352"/>
        <v>471827</v>
      </c>
      <c r="AX72" s="9">
        <f t="shared" si="353"/>
        <v>95000</v>
      </c>
      <c r="AY72" s="9">
        <f t="shared" si="354"/>
        <v>191588</v>
      </c>
      <c r="AZ72" s="9">
        <f t="shared" si="355"/>
        <v>9437</v>
      </c>
      <c r="BA72" s="9">
        <f t="shared" si="356"/>
        <v>7332</v>
      </c>
      <c r="BB72" s="47">
        <f t="shared" si="357"/>
        <v>1.49</v>
      </c>
      <c r="BC72" s="47">
        <f t="shared" si="358"/>
        <v>0</v>
      </c>
      <c r="BD72" s="47">
        <f t="shared" si="359"/>
        <v>1.49</v>
      </c>
    </row>
    <row r="73" spans="1:57" x14ac:dyDescent="0.25">
      <c r="A73" s="5">
        <v>1424</v>
      </c>
      <c r="B73" s="2">
        <v>600020347</v>
      </c>
      <c r="C73" s="7">
        <v>49864688</v>
      </c>
      <c r="D73" s="8" t="s">
        <v>36</v>
      </c>
      <c r="E73" s="2">
        <v>3147</v>
      </c>
      <c r="F73" s="2" t="s">
        <v>27</v>
      </c>
      <c r="G73" s="7" t="s">
        <v>96</v>
      </c>
      <c r="H73" s="9">
        <v>3084057</v>
      </c>
      <c r="I73" s="9">
        <v>2031496</v>
      </c>
      <c r="J73" s="9">
        <v>230000</v>
      </c>
      <c r="K73" s="9">
        <v>764386</v>
      </c>
      <c r="L73" s="9">
        <v>40630</v>
      </c>
      <c r="M73" s="9">
        <v>17545</v>
      </c>
      <c r="N73" s="63">
        <v>4.26</v>
      </c>
      <c r="O73" s="47">
        <v>3.62</v>
      </c>
      <c r="P73" s="47">
        <v>0.64</v>
      </c>
      <c r="Q73" s="9">
        <f>(OON!CF73+OON!CG73)*-1</f>
        <v>0</v>
      </c>
      <c r="R73" s="50"/>
      <c r="S73" s="50"/>
      <c r="T73" s="50"/>
      <c r="U73" s="50"/>
      <c r="V73" s="50"/>
      <c r="W73" s="50"/>
      <c r="X73" s="9">
        <f t="shared" si="342"/>
        <v>0</v>
      </c>
      <c r="Y73" s="9"/>
      <c r="Z73" s="9">
        <f>OON!CF73+OON!CG73</f>
        <v>0</v>
      </c>
      <c r="AA73" s="9">
        <f>OON!CA73+OON!CE73</f>
        <v>0</v>
      </c>
      <c r="AB73" s="9">
        <f t="shared" si="343"/>
        <v>0</v>
      </c>
      <c r="AC73" s="9">
        <f t="shared" si="344"/>
        <v>0</v>
      </c>
      <c r="AD73" s="9">
        <f t="shared" si="345"/>
        <v>0</v>
      </c>
      <c r="AE73" s="9">
        <f t="shared" si="346"/>
        <v>0</v>
      </c>
      <c r="AF73" s="50"/>
      <c r="AG73" s="50"/>
      <c r="AH73" s="50"/>
      <c r="AI73" s="9">
        <f t="shared" si="347"/>
        <v>0</v>
      </c>
      <c r="AJ73" s="47">
        <f>OON!CJ73</f>
        <v>0</v>
      </c>
      <c r="AK73" s="47">
        <f>OON!CK73</f>
        <v>0</v>
      </c>
      <c r="AL73" s="47"/>
      <c r="AM73" s="47"/>
      <c r="AN73" s="47"/>
      <c r="AO73" s="47"/>
      <c r="AP73" s="47"/>
      <c r="AQ73" s="47"/>
      <c r="AR73" s="47"/>
      <c r="AS73" s="47">
        <f t="shared" si="348"/>
        <v>0</v>
      </c>
      <c r="AT73" s="47">
        <f t="shared" si="349"/>
        <v>0</v>
      </c>
      <c r="AU73" s="47">
        <f t="shared" si="350"/>
        <v>0</v>
      </c>
      <c r="AV73" s="9">
        <f t="shared" si="351"/>
        <v>3084057</v>
      </c>
      <c r="AW73" s="9">
        <f t="shared" si="352"/>
        <v>2031496</v>
      </c>
      <c r="AX73" s="9">
        <f t="shared" si="353"/>
        <v>230000</v>
      </c>
      <c r="AY73" s="9">
        <f t="shared" si="354"/>
        <v>764386</v>
      </c>
      <c r="AZ73" s="9">
        <f t="shared" si="355"/>
        <v>40630</v>
      </c>
      <c r="BA73" s="9">
        <f t="shared" si="356"/>
        <v>17545</v>
      </c>
      <c r="BB73" s="47">
        <f t="shared" si="357"/>
        <v>4.26</v>
      </c>
      <c r="BC73" s="47">
        <f t="shared" si="358"/>
        <v>3.62</v>
      </c>
      <c r="BD73" s="47">
        <f t="shared" si="359"/>
        <v>0.64</v>
      </c>
    </row>
    <row r="74" spans="1:57" x14ac:dyDescent="0.25">
      <c r="A74" s="30"/>
      <c r="B74" s="31"/>
      <c r="C74" s="32"/>
      <c r="D74" s="33" t="s">
        <v>164</v>
      </c>
      <c r="E74" s="31"/>
      <c r="F74" s="31"/>
      <c r="G74" s="32"/>
      <c r="H74" s="34">
        <v>38404446</v>
      </c>
      <c r="I74" s="34">
        <v>27532984</v>
      </c>
      <c r="J74" s="34">
        <v>540640</v>
      </c>
      <c r="K74" s="34">
        <v>9488885</v>
      </c>
      <c r="L74" s="34">
        <v>550660</v>
      </c>
      <c r="M74" s="34">
        <v>291277</v>
      </c>
      <c r="N74" s="64">
        <v>53.94</v>
      </c>
      <c r="O74" s="64">
        <v>41.01</v>
      </c>
      <c r="P74" s="64">
        <v>12.930000000000001</v>
      </c>
      <c r="Q74" s="51">
        <f t="shared" ref="Q74:BD74" si="360">SUM(Q70:Q73)</f>
        <v>0</v>
      </c>
      <c r="R74" s="51">
        <f t="shared" si="360"/>
        <v>0</v>
      </c>
      <c r="S74" s="51">
        <f t="shared" si="360"/>
        <v>0</v>
      </c>
      <c r="T74" s="51">
        <f t="shared" si="360"/>
        <v>0</v>
      </c>
      <c r="U74" s="51">
        <f t="shared" si="360"/>
        <v>0</v>
      </c>
      <c r="V74" s="51">
        <f t="shared" si="360"/>
        <v>0</v>
      </c>
      <c r="W74" s="51">
        <f t="shared" si="360"/>
        <v>0</v>
      </c>
      <c r="X74" s="51">
        <f t="shared" si="360"/>
        <v>0</v>
      </c>
      <c r="Y74" s="51">
        <f t="shared" si="360"/>
        <v>0</v>
      </c>
      <c r="Z74" s="51">
        <f t="shared" si="360"/>
        <v>0</v>
      </c>
      <c r="AA74" s="51">
        <f t="shared" si="360"/>
        <v>0</v>
      </c>
      <c r="AB74" s="51">
        <f t="shared" si="360"/>
        <v>0</v>
      </c>
      <c r="AC74" s="51">
        <f t="shared" si="360"/>
        <v>0</v>
      </c>
      <c r="AD74" s="51">
        <f t="shared" si="360"/>
        <v>0</v>
      </c>
      <c r="AE74" s="51">
        <f t="shared" si="360"/>
        <v>0</v>
      </c>
      <c r="AF74" s="51">
        <f t="shared" si="360"/>
        <v>0</v>
      </c>
      <c r="AG74" s="51">
        <f t="shared" si="360"/>
        <v>0</v>
      </c>
      <c r="AH74" s="51">
        <f t="shared" si="360"/>
        <v>0</v>
      </c>
      <c r="AI74" s="51">
        <f t="shared" si="360"/>
        <v>0</v>
      </c>
      <c r="AJ74" s="58">
        <f t="shared" si="360"/>
        <v>0</v>
      </c>
      <c r="AK74" s="58">
        <f t="shared" si="360"/>
        <v>0</v>
      </c>
      <c r="AL74" s="48">
        <f t="shared" si="360"/>
        <v>0</v>
      </c>
      <c r="AM74" s="48">
        <f t="shared" si="360"/>
        <v>0</v>
      </c>
      <c r="AN74" s="48">
        <f t="shared" si="360"/>
        <v>0</v>
      </c>
      <c r="AO74" s="48">
        <f t="shared" si="360"/>
        <v>0</v>
      </c>
      <c r="AP74" s="48">
        <f t="shared" si="360"/>
        <v>0</v>
      </c>
      <c r="AQ74" s="48">
        <f t="shared" si="360"/>
        <v>0</v>
      </c>
      <c r="AR74" s="48">
        <f t="shared" si="360"/>
        <v>0</v>
      </c>
      <c r="AS74" s="48">
        <f t="shared" si="360"/>
        <v>0</v>
      </c>
      <c r="AT74" s="48">
        <f t="shared" si="360"/>
        <v>0</v>
      </c>
      <c r="AU74" s="48">
        <f t="shared" si="360"/>
        <v>0</v>
      </c>
      <c r="AV74" s="34">
        <f t="shared" si="360"/>
        <v>38404446</v>
      </c>
      <c r="AW74" s="34">
        <f t="shared" si="360"/>
        <v>27532984</v>
      </c>
      <c r="AX74" s="34">
        <f t="shared" si="360"/>
        <v>540640</v>
      </c>
      <c r="AY74" s="34">
        <f t="shared" si="360"/>
        <v>9488885</v>
      </c>
      <c r="AZ74" s="34">
        <f t="shared" si="360"/>
        <v>550660</v>
      </c>
      <c r="BA74" s="34">
        <f t="shared" si="360"/>
        <v>291277</v>
      </c>
      <c r="BB74" s="48">
        <f t="shared" si="360"/>
        <v>53.94</v>
      </c>
      <c r="BC74" s="48">
        <f t="shared" si="360"/>
        <v>41.01</v>
      </c>
      <c r="BD74" s="48">
        <f t="shared" si="360"/>
        <v>12.930000000000001</v>
      </c>
      <c r="BE74" s="43">
        <f>AV74-H74</f>
        <v>0</v>
      </c>
    </row>
    <row r="75" spans="1:57" x14ac:dyDescent="0.25">
      <c r="A75" s="26">
        <v>1425</v>
      </c>
      <c r="B75" s="6">
        <v>600010023</v>
      </c>
      <c r="C75" s="27">
        <v>62237039</v>
      </c>
      <c r="D75" s="28" t="s">
        <v>37</v>
      </c>
      <c r="E75" s="6">
        <v>3122</v>
      </c>
      <c r="F75" s="6" t="s">
        <v>18</v>
      </c>
      <c r="G75" s="6" t="s">
        <v>19</v>
      </c>
      <c r="H75" s="29">
        <v>19461634</v>
      </c>
      <c r="I75" s="29">
        <v>14116537</v>
      </c>
      <c r="J75" s="29">
        <v>152000</v>
      </c>
      <c r="K75" s="29">
        <v>4822766</v>
      </c>
      <c r="L75" s="29">
        <v>282331</v>
      </c>
      <c r="M75" s="29">
        <v>88000</v>
      </c>
      <c r="N75" s="63">
        <v>24.59</v>
      </c>
      <c r="O75" s="47">
        <v>19.53</v>
      </c>
      <c r="P75" s="47">
        <v>5.0599999999999996</v>
      </c>
      <c r="Q75" s="9">
        <f>(OON!CF75+OON!CG75)*-1</f>
        <v>-66100</v>
      </c>
      <c r="R75" s="29"/>
      <c r="S75" s="29"/>
      <c r="T75" s="29"/>
      <c r="U75" s="29"/>
      <c r="V75" s="29"/>
      <c r="W75" s="29"/>
      <c r="X75" s="9">
        <f t="shared" ref="X75:X78" si="361">SUM(Q75:W75)</f>
        <v>-66100</v>
      </c>
      <c r="Y75" s="9"/>
      <c r="Z75" s="9">
        <f>OON!CF75+OON!CG75</f>
        <v>66100</v>
      </c>
      <c r="AA75" s="9">
        <f>OON!CA75+OON!CE75</f>
        <v>0</v>
      </c>
      <c r="AB75" s="9">
        <f t="shared" ref="AB75:AB78" si="362">SUM(Y75:AA75)</f>
        <v>66100</v>
      </c>
      <c r="AC75" s="9">
        <f t="shared" ref="AC75:AC78" si="363">X75+AB75</f>
        <v>0</v>
      </c>
      <c r="AD75" s="9">
        <f t="shared" ref="AD75:AD78" si="364">ROUND((X75+Y75+Z75)*33.8%,0)</f>
        <v>0</v>
      </c>
      <c r="AE75" s="9">
        <f t="shared" ref="AE75:AE78" si="365">ROUND(X75*2%,0)</f>
        <v>-1322</v>
      </c>
      <c r="AF75" s="29"/>
      <c r="AG75" s="29"/>
      <c r="AH75" s="29"/>
      <c r="AI75" s="9">
        <f t="shared" ref="AI75:AI78" si="366">AF75+AG75+AH75</f>
        <v>0</v>
      </c>
      <c r="AJ75" s="47">
        <f>OON!CJ75</f>
        <v>0.12</v>
      </c>
      <c r="AK75" s="47">
        <f>OON!CK75</f>
        <v>-0.24</v>
      </c>
      <c r="AL75" s="47"/>
      <c r="AM75" s="47"/>
      <c r="AN75" s="47"/>
      <c r="AO75" s="47"/>
      <c r="AP75" s="47"/>
      <c r="AQ75" s="47"/>
      <c r="AR75" s="47"/>
      <c r="AS75" s="47">
        <f t="shared" ref="AS75:AS78" si="367">AJ75+AL75+AM75+AP75+AR75+AN75</f>
        <v>0.12</v>
      </c>
      <c r="AT75" s="47">
        <f t="shared" ref="AT75:AT78" si="368">AK75+AQ75+AO75</f>
        <v>-0.24</v>
      </c>
      <c r="AU75" s="47">
        <f t="shared" ref="AU75:AU78" si="369">AS75+AT75</f>
        <v>-0.12</v>
      </c>
      <c r="AV75" s="9">
        <f t="shared" ref="AV75:AV78" si="370">AW75+AX75+AY75+AZ75+BA75</f>
        <v>19460312</v>
      </c>
      <c r="AW75" s="9">
        <f t="shared" ref="AW75:AW78" si="371">I75+X75</f>
        <v>14050437</v>
      </c>
      <c r="AX75" s="9">
        <f t="shared" ref="AX75:AX78" si="372">J75+AB75</f>
        <v>218100</v>
      </c>
      <c r="AY75" s="9">
        <f t="shared" ref="AY75:AY78" si="373">K75+AD75</f>
        <v>4822766</v>
      </c>
      <c r="AZ75" s="9">
        <f t="shared" ref="AZ75:AZ78" si="374">L75+AE75</f>
        <v>281009</v>
      </c>
      <c r="BA75" s="9">
        <f t="shared" ref="BA75:BA78" si="375">M75+AI75</f>
        <v>88000</v>
      </c>
      <c r="BB75" s="47">
        <f t="shared" ref="BB75:BB78" si="376">BC75+BD75</f>
        <v>24.470000000000002</v>
      </c>
      <c r="BC75" s="47">
        <f t="shared" ref="BC75:BC78" si="377">O75+AS75</f>
        <v>19.650000000000002</v>
      </c>
      <c r="BD75" s="47">
        <f t="shared" ref="BD75:BD78" si="378">P75+AT75</f>
        <v>4.8199999999999994</v>
      </c>
    </row>
    <row r="76" spans="1:57" x14ac:dyDescent="0.25">
      <c r="A76" s="5">
        <v>1425</v>
      </c>
      <c r="B76" s="2">
        <v>600010023</v>
      </c>
      <c r="C76" s="7">
        <v>62237039</v>
      </c>
      <c r="D76" s="8" t="s">
        <v>37</v>
      </c>
      <c r="E76" s="20">
        <v>3122</v>
      </c>
      <c r="F76" s="20" t="s">
        <v>110</v>
      </c>
      <c r="G76" s="20" t="s">
        <v>96</v>
      </c>
      <c r="H76" s="9">
        <v>117618</v>
      </c>
      <c r="I76" s="50">
        <v>86611</v>
      </c>
      <c r="J76" s="50">
        <v>0</v>
      </c>
      <c r="K76" s="50">
        <v>29275</v>
      </c>
      <c r="L76" s="50">
        <v>1732</v>
      </c>
      <c r="M76" s="50">
        <v>0</v>
      </c>
      <c r="N76" s="63">
        <v>0.25</v>
      </c>
      <c r="O76" s="47">
        <v>0.25</v>
      </c>
      <c r="P76" s="47">
        <v>0</v>
      </c>
      <c r="Q76" s="9">
        <f>(OON!CF76+OON!CG76)*-1</f>
        <v>0</v>
      </c>
      <c r="R76" s="50"/>
      <c r="S76" s="50"/>
      <c r="T76" s="50"/>
      <c r="U76" s="50"/>
      <c r="V76" s="50"/>
      <c r="W76" s="50"/>
      <c r="X76" s="9">
        <f t="shared" si="361"/>
        <v>0</v>
      </c>
      <c r="Y76" s="9"/>
      <c r="Z76" s="9">
        <f>OON!CF76+OON!CG76</f>
        <v>0</v>
      </c>
      <c r="AA76" s="9">
        <f>OON!CA76+OON!CE76</f>
        <v>0</v>
      </c>
      <c r="AB76" s="9">
        <f t="shared" si="362"/>
        <v>0</v>
      </c>
      <c r="AC76" s="9">
        <f t="shared" si="363"/>
        <v>0</v>
      </c>
      <c r="AD76" s="9">
        <f t="shared" si="364"/>
        <v>0</v>
      </c>
      <c r="AE76" s="9">
        <f t="shared" si="365"/>
        <v>0</v>
      </c>
      <c r="AF76" s="50"/>
      <c r="AG76" s="50"/>
      <c r="AH76" s="50"/>
      <c r="AI76" s="9">
        <f t="shared" si="366"/>
        <v>0</v>
      </c>
      <c r="AJ76" s="47">
        <f>OON!CJ76</f>
        <v>0</v>
      </c>
      <c r="AK76" s="47">
        <f>OON!CK76</f>
        <v>0</v>
      </c>
      <c r="AL76" s="47"/>
      <c r="AM76" s="47"/>
      <c r="AN76" s="47"/>
      <c r="AO76" s="47"/>
      <c r="AP76" s="47"/>
      <c r="AQ76" s="47"/>
      <c r="AR76" s="47"/>
      <c r="AS76" s="47">
        <f t="shared" si="367"/>
        <v>0</v>
      </c>
      <c r="AT76" s="47">
        <f t="shared" si="368"/>
        <v>0</v>
      </c>
      <c r="AU76" s="47">
        <f t="shared" si="369"/>
        <v>0</v>
      </c>
      <c r="AV76" s="9">
        <f t="shared" si="370"/>
        <v>117618</v>
      </c>
      <c r="AW76" s="9">
        <f t="shared" si="371"/>
        <v>86611</v>
      </c>
      <c r="AX76" s="9">
        <f t="shared" si="372"/>
        <v>0</v>
      </c>
      <c r="AY76" s="9">
        <f t="shared" si="373"/>
        <v>29275</v>
      </c>
      <c r="AZ76" s="9">
        <f t="shared" si="374"/>
        <v>1732</v>
      </c>
      <c r="BA76" s="9">
        <f t="shared" si="375"/>
        <v>0</v>
      </c>
      <c r="BB76" s="47">
        <f t="shared" si="376"/>
        <v>0.25</v>
      </c>
      <c r="BC76" s="47">
        <f t="shared" si="377"/>
        <v>0.25</v>
      </c>
      <c r="BD76" s="47">
        <f t="shared" si="378"/>
        <v>0</v>
      </c>
    </row>
    <row r="77" spans="1:57" x14ac:dyDescent="0.25">
      <c r="A77" s="5">
        <v>1425</v>
      </c>
      <c r="B77" s="2">
        <v>600010023</v>
      </c>
      <c r="C77" s="7">
        <v>62237039</v>
      </c>
      <c r="D77" s="8" t="s">
        <v>37</v>
      </c>
      <c r="E77" s="2">
        <v>3141</v>
      </c>
      <c r="F77" s="2" t="s">
        <v>20</v>
      </c>
      <c r="G77" s="7" t="s">
        <v>96</v>
      </c>
      <c r="H77" s="9">
        <v>1422043</v>
      </c>
      <c r="I77" s="9">
        <v>1041664</v>
      </c>
      <c r="J77" s="9">
        <v>0</v>
      </c>
      <c r="K77" s="9">
        <v>352082</v>
      </c>
      <c r="L77" s="9">
        <v>20833</v>
      </c>
      <c r="M77" s="9">
        <v>7464</v>
      </c>
      <c r="N77" s="63">
        <v>3.28</v>
      </c>
      <c r="O77" s="47">
        <v>0</v>
      </c>
      <c r="P77" s="47">
        <v>3.28</v>
      </c>
      <c r="Q77" s="9">
        <f>(OON!CF77+OON!CG77)*-1</f>
        <v>0</v>
      </c>
      <c r="R77" s="50"/>
      <c r="S77" s="50"/>
      <c r="T77" s="50"/>
      <c r="U77" s="50"/>
      <c r="V77" s="50"/>
      <c r="W77" s="50"/>
      <c r="X77" s="9">
        <f t="shared" si="361"/>
        <v>0</v>
      </c>
      <c r="Y77" s="9"/>
      <c r="Z77" s="9">
        <f>OON!CF77+OON!CG77</f>
        <v>0</v>
      </c>
      <c r="AA77" s="9">
        <f>OON!CA77+OON!CE77</f>
        <v>0</v>
      </c>
      <c r="AB77" s="9">
        <f t="shared" si="362"/>
        <v>0</v>
      </c>
      <c r="AC77" s="9">
        <f t="shared" si="363"/>
        <v>0</v>
      </c>
      <c r="AD77" s="9">
        <f t="shared" si="364"/>
        <v>0</v>
      </c>
      <c r="AE77" s="9">
        <f t="shared" si="365"/>
        <v>0</v>
      </c>
      <c r="AF77" s="50"/>
      <c r="AG77" s="50"/>
      <c r="AH77" s="50"/>
      <c r="AI77" s="9">
        <f t="shared" si="366"/>
        <v>0</v>
      </c>
      <c r="AJ77" s="47">
        <f>OON!CJ77</f>
        <v>0</v>
      </c>
      <c r="AK77" s="47">
        <f>OON!CK77</f>
        <v>0</v>
      </c>
      <c r="AL77" s="47"/>
      <c r="AM77" s="47"/>
      <c r="AN77" s="47"/>
      <c r="AO77" s="47"/>
      <c r="AP77" s="47"/>
      <c r="AQ77" s="47"/>
      <c r="AR77" s="47"/>
      <c r="AS77" s="47">
        <f t="shared" si="367"/>
        <v>0</v>
      </c>
      <c r="AT77" s="47">
        <f t="shared" si="368"/>
        <v>0</v>
      </c>
      <c r="AU77" s="47">
        <f t="shared" si="369"/>
        <v>0</v>
      </c>
      <c r="AV77" s="9">
        <f t="shared" si="370"/>
        <v>1422043</v>
      </c>
      <c r="AW77" s="9">
        <f t="shared" si="371"/>
        <v>1041664</v>
      </c>
      <c r="AX77" s="9">
        <f t="shared" si="372"/>
        <v>0</v>
      </c>
      <c r="AY77" s="9">
        <f t="shared" si="373"/>
        <v>352082</v>
      </c>
      <c r="AZ77" s="9">
        <f t="shared" si="374"/>
        <v>20833</v>
      </c>
      <c r="BA77" s="9">
        <f t="shared" si="375"/>
        <v>7464</v>
      </c>
      <c r="BB77" s="47">
        <f t="shared" si="376"/>
        <v>3.28</v>
      </c>
      <c r="BC77" s="47">
        <f t="shared" si="377"/>
        <v>0</v>
      </c>
      <c r="BD77" s="47">
        <f t="shared" si="378"/>
        <v>3.28</v>
      </c>
    </row>
    <row r="78" spans="1:57" x14ac:dyDescent="0.25">
      <c r="A78" s="5">
        <v>1425</v>
      </c>
      <c r="B78" s="2">
        <v>600010023</v>
      </c>
      <c r="C78" s="7">
        <v>62237039</v>
      </c>
      <c r="D78" s="8" t="s">
        <v>37</v>
      </c>
      <c r="E78" s="2">
        <v>3147</v>
      </c>
      <c r="F78" s="2" t="s">
        <v>27</v>
      </c>
      <c r="G78" s="7" t="s">
        <v>96</v>
      </c>
      <c r="H78" s="9">
        <v>3127226</v>
      </c>
      <c r="I78" s="9">
        <v>2289663</v>
      </c>
      <c r="J78" s="9">
        <v>0</v>
      </c>
      <c r="K78" s="9">
        <v>773906</v>
      </c>
      <c r="L78" s="9">
        <v>45793</v>
      </c>
      <c r="M78" s="9">
        <v>17864</v>
      </c>
      <c r="N78" s="63">
        <v>5.17</v>
      </c>
      <c r="O78" s="47">
        <v>3.66</v>
      </c>
      <c r="P78" s="47">
        <v>1.51</v>
      </c>
      <c r="Q78" s="9">
        <f>(OON!CF78+OON!CG78)*-1</f>
        <v>-31900</v>
      </c>
      <c r="R78" s="50"/>
      <c r="S78" s="50"/>
      <c r="T78" s="50"/>
      <c r="U78" s="50"/>
      <c r="V78" s="50"/>
      <c r="W78" s="50"/>
      <c r="X78" s="9">
        <f t="shared" si="361"/>
        <v>-31900</v>
      </c>
      <c r="Y78" s="9"/>
      <c r="Z78" s="9">
        <f>OON!CF78+OON!CG78</f>
        <v>31900</v>
      </c>
      <c r="AA78" s="9">
        <f>OON!CA78+OON!CE78</f>
        <v>0</v>
      </c>
      <c r="AB78" s="9">
        <f t="shared" si="362"/>
        <v>31900</v>
      </c>
      <c r="AC78" s="9">
        <f t="shared" si="363"/>
        <v>0</v>
      </c>
      <c r="AD78" s="9">
        <f t="shared" si="364"/>
        <v>0</v>
      </c>
      <c r="AE78" s="9">
        <f t="shared" si="365"/>
        <v>-638</v>
      </c>
      <c r="AF78" s="50"/>
      <c r="AG78" s="50"/>
      <c r="AH78" s="50"/>
      <c r="AI78" s="9">
        <f t="shared" si="366"/>
        <v>0</v>
      </c>
      <c r="AJ78" s="47">
        <f>OON!CJ78</f>
        <v>0</v>
      </c>
      <c r="AK78" s="47">
        <f>OON!CK78</f>
        <v>0</v>
      </c>
      <c r="AL78" s="47"/>
      <c r="AM78" s="47"/>
      <c r="AN78" s="47"/>
      <c r="AO78" s="47"/>
      <c r="AP78" s="47"/>
      <c r="AQ78" s="47"/>
      <c r="AR78" s="47"/>
      <c r="AS78" s="47">
        <f t="shared" si="367"/>
        <v>0</v>
      </c>
      <c r="AT78" s="47">
        <f t="shared" si="368"/>
        <v>0</v>
      </c>
      <c r="AU78" s="47">
        <f t="shared" si="369"/>
        <v>0</v>
      </c>
      <c r="AV78" s="9">
        <f t="shared" si="370"/>
        <v>3126588</v>
      </c>
      <c r="AW78" s="9">
        <f t="shared" si="371"/>
        <v>2257763</v>
      </c>
      <c r="AX78" s="9">
        <f t="shared" si="372"/>
        <v>31900</v>
      </c>
      <c r="AY78" s="9">
        <f t="shared" si="373"/>
        <v>773906</v>
      </c>
      <c r="AZ78" s="9">
        <f t="shared" si="374"/>
        <v>45155</v>
      </c>
      <c r="BA78" s="9">
        <f t="shared" si="375"/>
        <v>17864</v>
      </c>
      <c r="BB78" s="47">
        <f t="shared" si="376"/>
        <v>5.17</v>
      </c>
      <c r="BC78" s="47">
        <f t="shared" si="377"/>
        <v>3.66</v>
      </c>
      <c r="BD78" s="47">
        <f t="shared" si="378"/>
        <v>1.51</v>
      </c>
    </row>
    <row r="79" spans="1:57" x14ac:dyDescent="0.25">
      <c r="A79" s="30"/>
      <c r="B79" s="31"/>
      <c r="C79" s="32"/>
      <c r="D79" s="33" t="s">
        <v>165</v>
      </c>
      <c r="E79" s="31"/>
      <c r="F79" s="31"/>
      <c r="G79" s="32"/>
      <c r="H79" s="34">
        <v>24128521</v>
      </c>
      <c r="I79" s="34">
        <v>17534475</v>
      </c>
      <c r="J79" s="34">
        <v>152000</v>
      </c>
      <c r="K79" s="34">
        <v>5978029</v>
      </c>
      <c r="L79" s="34">
        <v>350689</v>
      </c>
      <c r="M79" s="34">
        <v>113328</v>
      </c>
      <c r="N79" s="64">
        <v>33.29</v>
      </c>
      <c r="O79" s="64">
        <v>23.44</v>
      </c>
      <c r="P79" s="64">
        <v>9.85</v>
      </c>
      <c r="Q79" s="51">
        <f t="shared" ref="Q79:BD79" si="379">SUM(Q75:Q78)</f>
        <v>-98000</v>
      </c>
      <c r="R79" s="51">
        <f t="shared" si="379"/>
        <v>0</v>
      </c>
      <c r="S79" s="51">
        <f t="shared" si="379"/>
        <v>0</v>
      </c>
      <c r="T79" s="51">
        <f t="shared" si="379"/>
        <v>0</v>
      </c>
      <c r="U79" s="51">
        <f t="shared" si="379"/>
        <v>0</v>
      </c>
      <c r="V79" s="51">
        <f t="shared" si="379"/>
        <v>0</v>
      </c>
      <c r="W79" s="51">
        <f t="shared" si="379"/>
        <v>0</v>
      </c>
      <c r="X79" s="51">
        <f t="shared" si="379"/>
        <v>-98000</v>
      </c>
      <c r="Y79" s="51">
        <f t="shared" si="379"/>
        <v>0</v>
      </c>
      <c r="Z79" s="51">
        <f t="shared" si="379"/>
        <v>98000</v>
      </c>
      <c r="AA79" s="51">
        <f t="shared" si="379"/>
        <v>0</v>
      </c>
      <c r="AB79" s="51">
        <f t="shared" si="379"/>
        <v>98000</v>
      </c>
      <c r="AC79" s="51">
        <f t="shared" si="379"/>
        <v>0</v>
      </c>
      <c r="AD79" s="51">
        <f t="shared" si="379"/>
        <v>0</v>
      </c>
      <c r="AE79" s="51">
        <f t="shared" si="379"/>
        <v>-1960</v>
      </c>
      <c r="AF79" s="51">
        <f t="shared" si="379"/>
        <v>0</v>
      </c>
      <c r="AG79" s="51">
        <f t="shared" si="379"/>
        <v>0</v>
      </c>
      <c r="AH79" s="51">
        <f t="shared" si="379"/>
        <v>0</v>
      </c>
      <c r="AI79" s="51">
        <f t="shared" si="379"/>
        <v>0</v>
      </c>
      <c r="AJ79" s="58">
        <f t="shared" si="379"/>
        <v>0.12</v>
      </c>
      <c r="AK79" s="58">
        <f t="shared" si="379"/>
        <v>-0.24</v>
      </c>
      <c r="AL79" s="48">
        <f t="shared" si="379"/>
        <v>0</v>
      </c>
      <c r="AM79" s="48">
        <f t="shared" si="379"/>
        <v>0</v>
      </c>
      <c r="AN79" s="48">
        <f t="shared" si="379"/>
        <v>0</v>
      </c>
      <c r="AO79" s="48">
        <f t="shared" si="379"/>
        <v>0</v>
      </c>
      <c r="AP79" s="48">
        <f t="shared" si="379"/>
        <v>0</v>
      </c>
      <c r="AQ79" s="48">
        <f t="shared" si="379"/>
        <v>0</v>
      </c>
      <c r="AR79" s="48">
        <f t="shared" si="379"/>
        <v>0</v>
      </c>
      <c r="AS79" s="48">
        <f t="shared" si="379"/>
        <v>0.12</v>
      </c>
      <c r="AT79" s="48">
        <f t="shared" si="379"/>
        <v>-0.24</v>
      </c>
      <c r="AU79" s="48">
        <f t="shared" si="379"/>
        <v>-0.12</v>
      </c>
      <c r="AV79" s="34">
        <f t="shared" si="379"/>
        <v>24126561</v>
      </c>
      <c r="AW79" s="34">
        <f t="shared" si="379"/>
        <v>17436475</v>
      </c>
      <c r="AX79" s="34">
        <f t="shared" si="379"/>
        <v>250000</v>
      </c>
      <c r="AY79" s="34">
        <f t="shared" si="379"/>
        <v>5978029</v>
      </c>
      <c r="AZ79" s="34">
        <f t="shared" si="379"/>
        <v>348729</v>
      </c>
      <c r="BA79" s="34">
        <f t="shared" si="379"/>
        <v>113328</v>
      </c>
      <c r="BB79" s="48">
        <f t="shared" si="379"/>
        <v>33.17</v>
      </c>
      <c r="BC79" s="48">
        <f t="shared" si="379"/>
        <v>23.560000000000002</v>
      </c>
      <c r="BD79" s="48">
        <f t="shared" si="379"/>
        <v>9.61</v>
      </c>
      <c r="BE79" s="43">
        <f>AV79-H79</f>
        <v>-1960</v>
      </c>
    </row>
    <row r="80" spans="1:57" x14ac:dyDescent="0.25">
      <c r="A80" s="26">
        <v>1426</v>
      </c>
      <c r="B80" s="6">
        <v>600020371</v>
      </c>
      <c r="C80" s="27">
        <v>60252600</v>
      </c>
      <c r="D80" s="28" t="s">
        <v>38</v>
      </c>
      <c r="E80" s="6">
        <v>3122</v>
      </c>
      <c r="F80" s="6" t="s">
        <v>18</v>
      </c>
      <c r="G80" s="6" t="s">
        <v>19</v>
      </c>
      <c r="H80" s="29">
        <v>19657840</v>
      </c>
      <c r="I80" s="29">
        <v>14262600</v>
      </c>
      <c r="J80" s="29">
        <v>149200</v>
      </c>
      <c r="K80" s="29">
        <v>4871188</v>
      </c>
      <c r="L80" s="29">
        <v>285252</v>
      </c>
      <c r="M80" s="29">
        <v>89600</v>
      </c>
      <c r="N80" s="63">
        <v>24.959999999999997</v>
      </c>
      <c r="O80" s="47">
        <v>19.549999999999997</v>
      </c>
      <c r="P80" s="47">
        <v>5.41</v>
      </c>
      <c r="Q80" s="9">
        <f>(OON!CF80+OON!CG80)*-1</f>
        <v>9200</v>
      </c>
      <c r="R80" s="29"/>
      <c r="S80" s="29"/>
      <c r="T80" s="29"/>
      <c r="U80" s="29"/>
      <c r="V80" s="29"/>
      <c r="W80" s="29"/>
      <c r="X80" s="9">
        <f t="shared" ref="X80:X82" si="380">SUM(Q80:W80)</f>
        <v>9200</v>
      </c>
      <c r="Y80" s="9"/>
      <c r="Z80" s="9">
        <f>OON!CF80+OON!CG80</f>
        <v>-9200</v>
      </c>
      <c r="AA80" s="9">
        <f>OON!CA80+OON!CE80</f>
        <v>109656</v>
      </c>
      <c r="AB80" s="9">
        <f t="shared" ref="AB80:AB82" si="381">SUM(Y80:AA80)</f>
        <v>100456</v>
      </c>
      <c r="AC80" s="9">
        <f t="shared" ref="AC80:AC82" si="382">X80+AB80</f>
        <v>109656</v>
      </c>
      <c r="AD80" s="9">
        <f t="shared" ref="AD80:AD82" si="383">ROUND((X80+Y80+Z80)*33.8%,0)</f>
        <v>0</v>
      </c>
      <c r="AE80" s="9">
        <f t="shared" ref="AE80:AE82" si="384">ROUND(X80*2%,0)</f>
        <v>184</v>
      </c>
      <c r="AF80" s="29"/>
      <c r="AG80" s="29"/>
      <c r="AH80" s="29"/>
      <c r="AI80" s="9">
        <f t="shared" ref="AI80:AI82" si="385">AF80+AG80+AH80</f>
        <v>0</v>
      </c>
      <c r="AJ80" s="47">
        <f>OON!CJ80</f>
        <v>0.01</v>
      </c>
      <c r="AK80" s="47">
        <f>OON!CK80</f>
        <v>0.08</v>
      </c>
      <c r="AL80" s="47"/>
      <c r="AM80" s="47"/>
      <c r="AN80" s="47"/>
      <c r="AO80" s="47"/>
      <c r="AP80" s="47"/>
      <c r="AQ80" s="47"/>
      <c r="AR80" s="47"/>
      <c r="AS80" s="47">
        <f t="shared" ref="AS80:AS82" si="386">AJ80+AL80+AM80+AP80+AR80+AN80</f>
        <v>0.01</v>
      </c>
      <c r="AT80" s="47">
        <f t="shared" ref="AT80:AT82" si="387">AK80+AQ80+AO80</f>
        <v>0.08</v>
      </c>
      <c r="AU80" s="47">
        <f t="shared" ref="AU80:AU82" si="388">AS80+AT80</f>
        <v>0.09</v>
      </c>
      <c r="AV80" s="9">
        <f t="shared" ref="AV80:AV82" si="389">AW80+AX80+AY80+AZ80+BA80</f>
        <v>19767680</v>
      </c>
      <c r="AW80" s="9">
        <f t="shared" ref="AW80:AW82" si="390">I80+X80</f>
        <v>14271800</v>
      </c>
      <c r="AX80" s="9">
        <f t="shared" ref="AX80:AX82" si="391">J80+AB80</f>
        <v>249656</v>
      </c>
      <c r="AY80" s="9">
        <f t="shared" ref="AY80:AY82" si="392">K80+AD80</f>
        <v>4871188</v>
      </c>
      <c r="AZ80" s="9">
        <f t="shared" ref="AZ80:AZ82" si="393">L80+AE80</f>
        <v>285436</v>
      </c>
      <c r="BA80" s="9">
        <f t="shared" ref="BA80:BA82" si="394">M80+AI80</f>
        <v>89600</v>
      </c>
      <c r="BB80" s="47">
        <f t="shared" ref="BB80:BB82" si="395">BC80+BD80</f>
        <v>25.049999999999997</v>
      </c>
      <c r="BC80" s="47">
        <f t="shared" ref="BC80:BC82" si="396">O80+AS80</f>
        <v>19.559999999999999</v>
      </c>
      <c r="BD80" s="47">
        <f t="shared" ref="BD80:BD82" si="397">P80+AT80</f>
        <v>5.49</v>
      </c>
    </row>
    <row r="81" spans="1:57" x14ac:dyDescent="0.25">
      <c r="A81" s="5">
        <v>1426</v>
      </c>
      <c r="B81" s="2">
        <v>600020371</v>
      </c>
      <c r="C81" s="7">
        <v>60252600</v>
      </c>
      <c r="D81" s="8" t="s">
        <v>38</v>
      </c>
      <c r="E81" s="20">
        <v>3122</v>
      </c>
      <c r="F81" s="20" t="s">
        <v>110</v>
      </c>
      <c r="G81" s="20" t="s">
        <v>96</v>
      </c>
      <c r="H81" s="9">
        <v>810245</v>
      </c>
      <c r="I81" s="50">
        <v>596646</v>
      </c>
      <c r="J81" s="50">
        <v>0</v>
      </c>
      <c r="K81" s="50">
        <v>201666</v>
      </c>
      <c r="L81" s="50">
        <v>11933</v>
      </c>
      <c r="M81" s="50">
        <v>0</v>
      </c>
      <c r="N81" s="63">
        <v>1.5</v>
      </c>
      <c r="O81" s="47">
        <v>1.5</v>
      </c>
      <c r="P81" s="47">
        <v>0</v>
      </c>
      <c r="Q81" s="9">
        <f>(OON!CF81+OON!CG81)*-1</f>
        <v>0</v>
      </c>
      <c r="R81" s="50"/>
      <c r="S81" s="50"/>
      <c r="T81" s="50"/>
      <c r="U81" s="50"/>
      <c r="V81" s="50"/>
      <c r="W81" s="50"/>
      <c r="X81" s="9">
        <f t="shared" si="380"/>
        <v>0</v>
      </c>
      <c r="Y81" s="9"/>
      <c r="Z81" s="9">
        <f>OON!CF81+OON!CG81</f>
        <v>0</v>
      </c>
      <c r="AA81" s="9">
        <f>OON!CA81+OON!CE81</f>
        <v>0</v>
      </c>
      <c r="AB81" s="9">
        <f t="shared" si="381"/>
        <v>0</v>
      </c>
      <c r="AC81" s="9">
        <f t="shared" si="382"/>
        <v>0</v>
      </c>
      <c r="AD81" s="9">
        <f t="shared" si="383"/>
        <v>0</v>
      </c>
      <c r="AE81" s="9">
        <f t="shared" si="384"/>
        <v>0</v>
      </c>
      <c r="AF81" s="50"/>
      <c r="AG81" s="50"/>
      <c r="AH81" s="50"/>
      <c r="AI81" s="9">
        <f t="shared" si="385"/>
        <v>0</v>
      </c>
      <c r="AJ81" s="47">
        <f>OON!CJ81</f>
        <v>0</v>
      </c>
      <c r="AK81" s="47">
        <f>OON!CK81</f>
        <v>0</v>
      </c>
      <c r="AL81" s="47"/>
      <c r="AM81" s="47"/>
      <c r="AN81" s="47"/>
      <c r="AO81" s="47"/>
      <c r="AP81" s="47"/>
      <c r="AQ81" s="47"/>
      <c r="AR81" s="47"/>
      <c r="AS81" s="47">
        <f t="shared" si="386"/>
        <v>0</v>
      </c>
      <c r="AT81" s="47">
        <f t="shared" si="387"/>
        <v>0</v>
      </c>
      <c r="AU81" s="47">
        <f t="shared" si="388"/>
        <v>0</v>
      </c>
      <c r="AV81" s="9">
        <f t="shared" si="389"/>
        <v>810245</v>
      </c>
      <c r="AW81" s="9">
        <f t="shared" si="390"/>
        <v>596646</v>
      </c>
      <c r="AX81" s="9">
        <f t="shared" si="391"/>
        <v>0</v>
      </c>
      <c r="AY81" s="9">
        <f t="shared" si="392"/>
        <v>201666</v>
      </c>
      <c r="AZ81" s="9">
        <f t="shared" si="393"/>
        <v>11933</v>
      </c>
      <c r="BA81" s="9">
        <f t="shared" si="394"/>
        <v>0</v>
      </c>
      <c r="BB81" s="47">
        <f t="shared" si="395"/>
        <v>1.5</v>
      </c>
      <c r="BC81" s="47">
        <f t="shared" si="396"/>
        <v>1.5</v>
      </c>
      <c r="BD81" s="47">
        <f t="shared" si="397"/>
        <v>0</v>
      </c>
    </row>
    <row r="82" spans="1:57" x14ac:dyDescent="0.25">
      <c r="A82" s="5">
        <v>1426</v>
      </c>
      <c r="B82" s="2">
        <v>600020371</v>
      </c>
      <c r="C82" s="7">
        <v>60252600</v>
      </c>
      <c r="D82" s="8" t="s">
        <v>38</v>
      </c>
      <c r="E82" s="2">
        <v>3150</v>
      </c>
      <c r="F82" s="2" t="s">
        <v>31</v>
      </c>
      <c r="G82" s="2" t="s">
        <v>19</v>
      </c>
      <c r="H82" s="9">
        <v>4694592</v>
      </c>
      <c r="I82" s="9">
        <v>3443830</v>
      </c>
      <c r="J82" s="9">
        <v>800</v>
      </c>
      <c r="K82" s="9">
        <v>1164285</v>
      </c>
      <c r="L82" s="9">
        <v>68877</v>
      </c>
      <c r="M82" s="9">
        <v>16800</v>
      </c>
      <c r="N82" s="63">
        <v>5.79</v>
      </c>
      <c r="O82" s="47">
        <v>5.25</v>
      </c>
      <c r="P82" s="47">
        <v>0.54</v>
      </c>
      <c r="Q82" s="9">
        <f>(OON!CF82+OON!CG82)*-1</f>
        <v>-9200</v>
      </c>
      <c r="R82" s="9"/>
      <c r="S82" s="9"/>
      <c r="T82" s="9"/>
      <c r="U82" s="9"/>
      <c r="V82" s="9"/>
      <c r="W82" s="9"/>
      <c r="X82" s="9">
        <f t="shared" si="380"/>
        <v>-9200</v>
      </c>
      <c r="Y82" s="9"/>
      <c r="Z82" s="9">
        <f>OON!CF82+OON!CG82</f>
        <v>9200</v>
      </c>
      <c r="AA82" s="9">
        <f>OON!CA82+OON!CE82</f>
        <v>0</v>
      </c>
      <c r="AB82" s="9">
        <f t="shared" si="381"/>
        <v>9200</v>
      </c>
      <c r="AC82" s="9">
        <f t="shared" si="382"/>
        <v>0</v>
      </c>
      <c r="AD82" s="9">
        <f t="shared" si="383"/>
        <v>0</v>
      </c>
      <c r="AE82" s="9">
        <f t="shared" si="384"/>
        <v>-184</v>
      </c>
      <c r="AF82" s="9"/>
      <c r="AG82" s="9"/>
      <c r="AH82" s="9"/>
      <c r="AI82" s="9">
        <f t="shared" si="385"/>
        <v>0</v>
      </c>
      <c r="AJ82" s="47">
        <f>OON!CJ82</f>
        <v>0</v>
      </c>
      <c r="AK82" s="47">
        <f>OON!CK82</f>
        <v>0</v>
      </c>
      <c r="AL82" s="47"/>
      <c r="AM82" s="47"/>
      <c r="AN82" s="47"/>
      <c r="AO82" s="47"/>
      <c r="AP82" s="47"/>
      <c r="AQ82" s="47"/>
      <c r="AR82" s="47"/>
      <c r="AS82" s="47">
        <f t="shared" si="386"/>
        <v>0</v>
      </c>
      <c r="AT82" s="47">
        <f t="shared" si="387"/>
        <v>0</v>
      </c>
      <c r="AU82" s="47">
        <f t="shared" si="388"/>
        <v>0</v>
      </c>
      <c r="AV82" s="9">
        <f t="shared" si="389"/>
        <v>4694408</v>
      </c>
      <c r="AW82" s="9">
        <f t="shared" si="390"/>
        <v>3434630</v>
      </c>
      <c r="AX82" s="9">
        <f t="shared" si="391"/>
        <v>10000</v>
      </c>
      <c r="AY82" s="9">
        <f t="shared" si="392"/>
        <v>1164285</v>
      </c>
      <c r="AZ82" s="9">
        <f t="shared" si="393"/>
        <v>68693</v>
      </c>
      <c r="BA82" s="9">
        <f t="shared" si="394"/>
        <v>16800</v>
      </c>
      <c r="BB82" s="47">
        <f t="shared" si="395"/>
        <v>5.79</v>
      </c>
      <c r="BC82" s="47">
        <f t="shared" si="396"/>
        <v>5.25</v>
      </c>
      <c r="BD82" s="47">
        <f t="shared" si="397"/>
        <v>0.54</v>
      </c>
    </row>
    <row r="83" spans="1:57" x14ac:dyDescent="0.25">
      <c r="A83" s="30"/>
      <c r="B83" s="31"/>
      <c r="C83" s="32"/>
      <c r="D83" s="33" t="s">
        <v>166</v>
      </c>
      <c r="E83" s="31"/>
      <c r="F83" s="31"/>
      <c r="G83" s="31"/>
      <c r="H83" s="34">
        <v>25162677</v>
      </c>
      <c r="I83" s="34">
        <v>18303076</v>
      </c>
      <c r="J83" s="34">
        <v>150000</v>
      </c>
      <c r="K83" s="34">
        <v>6237139</v>
      </c>
      <c r="L83" s="34">
        <v>366062</v>
      </c>
      <c r="M83" s="34">
        <v>106400</v>
      </c>
      <c r="N83" s="64">
        <v>32.25</v>
      </c>
      <c r="O83" s="64">
        <v>26.299999999999997</v>
      </c>
      <c r="P83" s="64">
        <v>5.95</v>
      </c>
      <c r="Q83" s="34">
        <f t="shared" ref="Q83:BD83" si="398">SUM(Q80:Q82)</f>
        <v>0</v>
      </c>
      <c r="R83" s="34">
        <f t="shared" si="398"/>
        <v>0</v>
      </c>
      <c r="S83" s="34">
        <f t="shared" si="398"/>
        <v>0</v>
      </c>
      <c r="T83" s="34">
        <f t="shared" si="398"/>
        <v>0</v>
      </c>
      <c r="U83" s="34">
        <f t="shared" si="398"/>
        <v>0</v>
      </c>
      <c r="V83" s="34">
        <f t="shared" si="398"/>
        <v>0</v>
      </c>
      <c r="W83" s="34">
        <f t="shared" si="398"/>
        <v>0</v>
      </c>
      <c r="X83" s="34">
        <f t="shared" si="398"/>
        <v>0</v>
      </c>
      <c r="Y83" s="34">
        <f t="shared" si="398"/>
        <v>0</v>
      </c>
      <c r="Z83" s="34">
        <f t="shared" si="398"/>
        <v>0</v>
      </c>
      <c r="AA83" s="34">
        <f t="shared" si="398"/>
        <v>109656</v>
      </c>
      <c r="AB83" s="34">
        <f t="shared" si="398"/>
        <v>109656</v>
      </c>
      <c r="AC83" s="34">
        <f t="shared" si="398"/>
        <v>109656</v>
      </c>
      <c r="AD83" s="34">
        <f t="shared" si="398"/>
        <v>0</v>
      </c>
      <c r="AE83" s="34">
        <f t="shared" si="398"/>
        <v>0</v>
      </c>
      <c r="AF83" s="34">
        <f t="shared" si="398"/>
        <v>0</v>
      </c>
      <c r="AG83" s="34">
        <f t="shared" si="398"/>
        <v>0</v>
      </c>
      <c r="AH83" s="34">
        <f t="shared" si="398"/>
        <v>0</v>
      </c>
      <c r="AI83" s="34">
        <f t="shared" si="398"/>
        <v>0</v>
      </c>
      <c r="AJ83" s="48">
        <f t="shared" si="398"/>
        <v>0.01</v>
      </c>
      <c r="AK83" s="48">
        <f t="shared" si="398"/>
        <v>0.08</v>
      </c>
      <c r="AL83" s="48">
        <f t="shared" si="398"/>
        <v>0</v>
      </c>
      <c r="AM83" s="48">
        <f t="shared" si="398"/>
        <v>0</v>
      </c>
      <c r="AN83" s="48">
        <f t="shared" si="398"/>
        <v>0</v>
      </c>
      <c r="AO83" s="48">
        <f t="shared" si="398"/>
        <v>0</v>
      </c>
      <c r="AP83" s="48">
        <f t="shared" si="398"/>
        <v>0</v>
      </c>
      <c r="AQ83" s="48">
        <f t="shared" si="398"/>
        <v>0</v>
      </c>
      <c r="AR83" s="48">
        <f t="shared" si="398"/>
        <v>0</v>
      </c>
      <c r="AS83" s="48">
        <f t="shared" si="398"/>
        <v>0.01</v>
      </c>
      <c r="AT83" s="48">
        <f t="shared" si="398"/>
        <v>0.08</v>
      </c>
      <c r="AU83" s="48">
        <f t="shared" si="398"/>
        <v>0.09</v>
      </c>
      <c r="AV83" s="34">
        <f t="shared" si="398"/>
        <v>25272333</v>
      </c>
      <c r="AW83" s="34">
        <f t="shared" si="398"/>
        <v>18303076</v>
      </c>
      <c r="AX83" s="34">
        <f t="shared" si="398"/>
        <v>259656</v>
      </c>
      <c r="AY83" s="34">
        <f t="shared" si="398"/>
        <v>6237139</v>
      </c>
      <c r="AZ83" s="34">
        <f t="shared" si="398"/>
        <v>366062</v>
      </c>
      <c r="BA83" s="34">
        <f t="shared" si="398"/>
        <v>106400</v>
      </c>
      <c r="BB83" s="48">
        <f t="shared" si="398"/>
        <v>32.339999999999996</v>
      </c>
      <c r="BC83" s="48">
        <f t="shared" si="398"/>
        <v>26.31</v>
      </c>
      <c r="BD83" s="48">
        <f t="shared" si="398"/>
        <v>6.03</v>
      </c>
      <c r="BE83" s="43">
        <f>AV83-H83</f>
        <v>109656</v>
      </c>
    </row>
    <row r="84" spans="1:57" x14ac:dyDescent="0.25">
      <c r="A84" s="26">
        <v>1427</v>
      </c>
      <c r="B84" s="6">
        <v>600010422</v>
      </c>
      <c r="C84" s="27">
        <v>60252766</v>
      </c>
      <c r="D84" s="28" t="s">
        <v>39</v>
      </c>
      <c r="E84" s="6">
        <v>3122</v>
      </c>
      <c r="F84" s="6" t="s">
        <v>18</v>
      </c>
      <c r="G84" s="6" t="s">
        <v>19</v>
      </c>
      <c r="H84" s="29">
        <v>27086512</v>
      </c>
      <c r="I84" s="29">
        <v>19497530</v>
      </c>
      <c r="J84" s="29">
        <v>345640</v>
      </c>
      <c r="K84" s="29">
        <v>6706991</v>
      </c>
      <c r="L84" s="29">
        <v>389951</v>
      </c>
      <c r="M84" s="29">
        <v>146400</v>
      </c>
      <c r="N84" s="63">
        <v>35.81</v>
      </c>
      <c r="O84" s="47">
        <v>28.69</v>
      </c>
      <c r="P84" s="47">
        <v>7.12</v>
      </c>
      <c r="Q84" s="9">
        <f>(OON!CF84+OON!CG84)*-1</f>
        <v>89000</v>
      </c>
      <c r="R84" s="29"/>
      <c r="S84" s="29"/>
      <c r="T84" s="29"/>
      <c r="U84" s="29"/>
      <c r="V84" s="29"/>
      <c r="W84" s="29"/>
      <c r="X84" s="9">
        <f t="shared" ref="X84:X87" si="399">SUM(Q84:W84)</f>
        <v>89000</v>
      </c>
      <c r="Y84" s="9"/>
      <c r="Z84" s="9">
        <f>OON!CF84+OON!CG84</f>
        <v>-89000</v>
      </c>
      <c r="AA84" s="9">
        <f>OON!CA84+OON!CE84</f>
        <v>0</v>
      </c>
      <c r="AB84" s="9">
        <f t="shared" ref="AB84:AB87" si="400">SUM(Y84:AA84)</f>
        <v>-89000</v>
      </c>
      <c r="AC84" s="9">
        <f t="shared" ref="AC84:AC87" si="401">X84+AB84</f>
        <v>0</v>
      </c>
      <c r="AD84" s="9">
        <f t="shared" ref="AD84:AD87" si="402">ROUND((X84+Y84+Z84)*33.8%,0)</f>
        <v>0</v>
      </c>
      <c r="AE84" s="9">
        <f t="shared" ref="AE84:AE87" si="403">ROUND(X84*2%,0)</f>
        <v>1780</v>
      </c>
      <c r="AF84" s="29"/>
      <c r="AG84" s="29"/>
      <c r="AH84" s="29"/>
      <c r="AI84" s="9">
        <f t="shared" ref="AI84:AI87" si="404">AF84+AG84+AH84</f>
        <v>0</v>
      </c>
      <c r="AJ84" s="47">
        <f>OON!CJ84</f>
        <v>-0.02</v>
      </c>
      <c r="AK84" s="47">
        <f>OON!CK84</f>
        <v>0.05</v>
      </c>
      <c r="AL84" s="47"/>
      <c r="AM84" s="47"/>
      <c r="AN84" s="47"/>
      <c r="AO84" s="47"/>
      <c r="AP84" s="47"/>
      <c r="AQ84" s="47"/>
      <c r="AR84" s="47"/>
      <c r="AS84" s="47">
        <f t="shared" ref="AS84:AS87" si="405">AJ84+AL84+AM84+AP84+AR84+AN84</f>
        <v>-0.02</v>
      </c>
      <c r="AT84" s="47">
        <f t="shared" ref="AT84:AT87" si="406">AK84+AQ84+AO84</f>
        <v>0.05</v>
      </c>
      <c r="AU84" s="47">
        <f t="shared" ref="AU84:AU87" si="407">AS84+AT84</f>
        <v>3.0000000000000002E-2</v>
      </c>
      <c r="AV84" s="9">
        <f t="shared" ref="AV84:AV87" si="408">AW84+AX84+AY84+AZ84+BA84</f>
        <v>27088292</v>
      </c>
      <c r="AW84" s="9">
        <f t="shared" ref="AW84:AW87" si="409">I84+X84</f>
        <v>19586530</v>
      </c>
      <c r="AX84" s="9">
        <f t="shared" ref="AX84:AX87" si="410">J84+AB84</f>
        <v>256640</v>
      </c>
      <c r="AY84" s="9">
        <f t="shared" ref="AY84:AY87" si="411">K84+AD84</f>
        <v>6706991</v>
      </c>
      <c r="AZ84" s="9">
        <f t="shared" ref="AZ84:AZ87" si="412">L84+AE84</f>
        <v>391731</v>
      </c>
      <c r="BA84" s="9">
        <f t="shared" ref="BA84:BA87" si="413">M84+AI84</f>
        <v>146400</v>
      </c>
      <c r="BB84" s="47">
        <f t="shared" ref="BB84:BB87" si="414">BC84+BD84</f>
        <v>35.840000000000003</v>
      </c>
      <c r="BC84" s="47">
        <f t="shared" ref="BC84:BC87" si="415">O84+AS84</f>
        <v>28.67</v>
      </c>
      <c r="BD84" s="47">
        <f t="shared" ref="BD84:BD87" si="416">P84+AT84</f>
        <v>7.17</v>
      </c>
    </row>
    <row r="85" spans="1:57" x14ac:dyDescent="0.25">
      <c r="A85" s="5">
        <v>1427</v>
      </c>
      <c r="B85" s="2">
        <v>600010422</v>
      </c>
      <c r="C85" s="7">
        <v>60252766</v>
      </c>
      <c r="D85" s="8" t="s">
        <v>39</v>
      </c>
      <c r="E85" s="20">
        <v>3122</v>
      </c>
      <c r="F85" s="20" t="s">
        <v>110</v>
      </c>
      <c r="G85" s="20" t="s">
        <v>96</v>
      </c>
      <c r="H85" s="9">
        <v>117618</v>
      </c>
      <c r="I85" s="50">
        <v>86611</v>
      </c>
      <c r="J85" s="50">
        <v>0</v>
      </c>
      <c r="K85" s="50">
        <v>29275</v>
      </c>
      <c r="L85" s="50">
        <v>1732</v>
      </c>
      <c r="M85" s="50">
        <v>0</v>
      </c>
      <c r="N85" s="63">
        <v>0.25</v>
      </c>
      <c r="O85" s="47">
        <v>0.25</v>
      </c>
      <c r="P85" s="47">
        <v>0</v>
      </c>
      <c r="Q85" s="9">
        <f>(OON!CF85+OON!CG85)*-1</f>
        <v>0</v>
      </c>
      <c r="R85" s="50"/>
      <c r="S85" s="50">
        <v>-43306</v>
      </c>
      <c r="T85" s="50"/>
      <c r="U85" s="50"/>
      <c r="V85" s="50"/>
      <c r="W85" s="50"/>
      <c r="X85" s="9">
        <f t="shared" si="399"/>
        <v>-43306</v>
      </c>
      <c r="Y85" s="9"/>
      <c r="Z85" s="9">
        <f>OON!CF85+OON!CG85</f>
        <v>0</v>
      </c>
      <c r="AA85" s="9">
        <f>OON!CA85+OON!CE85</f>
        <v>0</v>
      </c>
      <c r="AB85" s="9">
        <f t="shared" si="400"/>
        <v>0</v>
      </c>
      <c r="AC85" s="9">
        <f t="shared" si="401"/>
        <v>-43306</v>
      </c>
      <c r="AD85" s="9">
        <f t="shared" si="402"/>
        <v>-14637</v>
      </c>
      <c r="AE85" s="9">
        <f t="shared" si="403"/>
        <v>-866</v>
      </c>
      <c r="AF85" s="50"/>
      <c r="AG85" s="50"/>
      <c r="AH85" s="50"/>
      <c r="AI85" s="9">
        <f t="shared" si="404"/>
        <v>0</v>
      </c>
      <c r="AJ85" s="47">
        <f>OON!CJ85</f>
        <v>0</v>
      </c>
      <c r="AK85" s="47">
        <f>OON!CK85</f>
        <v>0</v>
      </c>
      <c r="AL85" s="47"/>
      <c r="AM85" s="47">
        <v>-0.13</v>
      </c>
      <c r="AN85" s="47"/>
      <c r="AO85" s="47"/>
      <c r="AP85" s="47"/>
      <c r="AQ85" s="47"/>
      <c r="AR85" s="47"/>
      <c r="AS85" s="47">
        <f t="shared" si="405"/>
        <v>-0.13</v>
      </c>
      <c r="AT85" s="47">
        <f t="shared" si="406"/>
        <v>0</v>
      </c>
      <c r="AU85" s="47">
        <f t="shared" si="407"/>
        <v>-0.13</v>
      </c>
      <c r="AV85" s="9">
        <f t="shared" si="408"/>
        <v>58809</v>
      </c>
      <c r="AW85" s="9">
        <f t="shared" si="409"/>
        <v>43305</v>
      </c>
      <c r="AX85" s="9">
        <f t="shared" si="410"/>
        <v>0</v>
      </c>
      <c r="AY85" s="9">
        <f t="shared" si="411"/>
        <v>14638</v>
      </c>
      <c r="AZ85" s="9">
        <f t="shared" si="412"/>
        <v>866</v>
      </c>
      <c r="BA85" s="9">
        <f t="shared" si="413"/>
        <v>0</v>
      </c>
      <c r="BB85" s="47">
        <f t="shared" si="414"/>
        <v>0.12</v>
      </c>
      <c r="BC85" s="47">
        <f t="shared" si="415"/>
        <v>0.12</v>
      </c>
      <c r="BD85" s="47">
        <f t="shared" si="416"/>
        <v>0</v>
      </c>
    </row>
    <row r="86" spans="1:57" x14ac:dyDescent="0.25">
      <c r="A86" s="5">
        <v>1427</v>
      </c>
      <c r="B86" s="2">
        <v>600010422</v>
      </c>
      <c r="C86" s="7">
        <v>60252766</v>
      </c>
      <c r="D86" s="8" t="s">
        <v>39</v>
      </c>
      <c r="E86" s="2">
        <v>3141</v>
      </c>
      <c r="F86" s="2" t="s">
        <v>20</v>
      </c>
      <c r="G86" s="7" t="s">
        <v>96</v>
      </c>
      <c r="H86" s="9">
        <v>746377</v>
      </c>
      <c r="I86" s="9">
        <v>544576</v>
      </c>
      <c r="J86" s="9">
        <v>0</v>
      </c>
      <c r="K86" s="9">
        <v>184067</v>
      </c>
      <c r="L86" s="9">
        <v>10892</v>
      </c>
      <c r="M86" s="9">
        <v>6842</v>
      </c>
      <c r="N86" s="63">
        <v>1.72</v>
      </c>
      <c r="O86" s="47">
        <v>0</v>
      </c>
      <c r="P86" s="47">
        <v>1.72</v>
      </c>
      <c r="Q86" s="9">
        <f>(OON!CF86+OON!CG86)*-1</f>
        <v>0</v>
      </c>
      <c r="R86" s="50"/>
      <c r="S86" s="50"/>
      <c r="T86" s="50"/>
      <c r="U86" s="50"/>
      <c r="V86" s="50"/>
      <c r="W86" s="50"/>
      <c r="X86" s="9">
        <f t="shared" si="399"/>
        <v>0</v>
      </c>
      <c r="Y86" s="9"/>
      <c r="Z86" s="9">
        <f>OON!CF86+OON!CG86</f>
        <v>0</v>
      </c>
      <c r="AA86" s="9">
        <f>OON!CA86+OON!CE86</f>
        <v>0</v>
      </c>
      <c r="AB86" s="9">
        <f t="shared" si="400"/>
        <v>0</v>
      </c>
      <c r="AC86" s="9">
        <f t="shared" si="401"/>
        <v>0</v>
      </c>
      <c r="AD86" s="9">
        <f t="shared" si="402"/>
        <v>0</v>
      </c>
      <c r="AE86" s="9">
        <f t="shared" si="403"/>
        <v>0</v>
      </c>
      <c r="AF86" s="50"/>
      <c r="AG86" s="50"/>
      <c r="AH86" s="50"/>
      <c r="AI86" s="9">
        <f t="shared" si="404"/>
        <v>0</v>
      </c>
      <c r="AJ86" s="47">
        <f>OON!CJ86</f>
        <v>0</v>
      </c>
      <c r="AK86" s="47">
        <f>OON!CK86</f>
        <v>0</v>
      </c>
      <c r="AL86" s="47"/>
      <c r="AM86" s="47"/>
      <c r="AN86" s="47"/>
      <c r="AO86" s="47"/>
      <c r="AP86" s="47"/>
      <c r="AQ86" s="47"/>
      <c r="AR86" s="47"/>
      <c r="AS86" s="47">
        <f t="shared" si="405"/>
        <v>0</v>
      </c>
      <c r="AT86" s="47">
        <f t="shared" si="406"/>
        <v>0</v>
      </c>
      <c r="AU86" s="47">
        <f t="shared" si="407"/>
        <v>0</v>
      </c>
      <c r="AV86" s="9">
        <f t="shared" si="408"/>
        <v>746377</v>
      </c>
      <c r="AW86" s="9">
        <f t="shared" si="409"/>
        <v>544576</v>
      </c>
      <c r="AX86" s="9">
        <f t="shared" si="410"/>
        <v>0</v>
      </c>
      <c r="AY86" s="9">
        <f t="shared" si="411"/>
        <v>184067</v>
      </c>
      <c r="AZ86" s="9">
        <f t="shared" si="412"/>
        <v>10892</v>
      </c>
      <c r="BA86" s="9">
        <f t="shared" si="413"/>
        <v>6842</v>
      </c>
      <c r="BB86" s="47">
        <f t="shared" si="414"/>
        <v>1.72</v>
      </c>
      <c r="BC86" s="47">
        <f t="shared" si="415"/>
        <v>0</v>
      </c>
      <c r="BD86" s="47">
        <f t="shared" si="416"/>
        <v>1.72</v>
      </c>
    </row>
    <row r="87" spans="1:57" x14ac:dyDescent="0.25">
      <c r="A87" s="5">
        <v>1427</v>
      </c>
      <c r="B87" s="2">
        <v>600010422</v>
      </c>
      <c r="C87" s="7">
        <v>60252766</v>
      </c>
      <c r="D87" s="8" t="s">
        <v>39</v>
      </c>
      <c r="E87" s="2">
        <v>3147</v>
      </c>
      <c r="F87" s="2" t="s">
        <v>27</v>
      </c>
      <c r="G87" s="7" t="s">
        <v>96</v>
      </c>
      <c r="H87" s="9">
        <v>3348665</v>
      </c>
      <c r="I87" s="9">
        <v>2060613</v>
      </c>
      <c r="J87" s="9">
        <v>396960</v>
      </c>
      <c r="K87" s="9">
        <v>830660</v>
      </c>
      <c r="L87" s="9">
        <v>41212</v>
      </c>
      <c r="M87" s="9">
        <v>19220</v>
      </c>
      <c r="N87" s="63">
        <v>3.9099999999999997</v>
      </c>
      <c r="O87" s="47">
        <v>3.9</v>
      </c>
      <c r="P87" s="47">
        <v>9.9999999999998979E-3</v>
      </c>
      <c r="Q87" s="9">
        <f>(OON!CF87+OON!CG87)*-1</f>
        <v>-8040</v>
      </c>
      <c r="R87" s="50"/>
      <c r="S87" s="50"/>
      <c r="T87" s="50"/>
      <c r="U87" s="50"/>
      <c r="V87" s="50"/>
      <c r="W87" s="50"/>
      <c r="X87" s="9">
        <f t="shared" si="399"/>
        <v>-8040</v>
      </c>
      <c r="Y87" s="9"/>
      <c r="Z87" s="9">
        <f>OON!CF87+OON!CG87</f>
        <v>8040</v>
      </c>
      <c r="AA87" s="9">
        <f>OON!CA87+OON!CE87</f>
        <v>0</v>
      </c>
      <c r="AB87" s="9">
        <f t="shared" si="400"/>
        <v>8040</v>
      </c>
      <c r="AC87" s="9">
        <f t="shared" si="401"/>
        <v>0</v>
      </c>
      <c r="AD87" s="9">
        <f t="shared" si="402"/>
        <v>0</v>
      </c>
      <c r="AE87" s="9">
        <f t="shared" si="403"/>
        <v>-161</v>
      </c>
      <c r="AF87" s="50"/>
      <c r="AG87" s="50"/>
      <c r="AH87" s="50"/>
      <c r="AI87" s="9">
        <f t="shared" si="404"/>
        <v>0</v>
      </c>
      <c r="AJ87" s="47">
        <f>OON!CJ87</f>
        <v>0</v>
      </c>
      <c r="AK87" s="47">
        <f>OON!CK87</f>
        <v>-0.03</v>
      </c>
      <c r="AL87" s="47"/>
      <c r="AM87" s="47"/>
      <c r="AN87" s="47"/>
      <c r="AO87" s="47"/>
      <c r="AP87" s="47"/>
      <c r="AQ87" s="47"/>
      <c r="AR87" s="47"/>
      <c r="AS87" s="47">
        <f t="shared" si="405"/>
        <v>0</v>
      </c>
      <c r="AT87" s="47">
        <f t="shared" si="406"/>
        <v>-0.03</v>
      </c>
      <c r="AU87" s="47">
        <f t="shared" si="407"/>
        <v>-0.03</v>
      </c>
      <c r="AV87" s="9">
        <f t="shared" si="408"/>
        <v>3348504</v>
      </c>
      <c r="AW87" s="9">
        <f t="shared" si="409"/>
        <v>2052573</v>
      </c>
      <c r="AX87" s="9">
        <f t="shared" si="410"/>
        <v>405000</v>
      </c>
      <c r="AY87" s="9">
        <f t="shared" si="411"/>
        <v>830660</v>
      </c>
      <c r="AZ87" s="9">
        <f t="shared" si="412"/>
        <v>41051</v>
      </c>
      <c r="BA87" s="9">
        <f t="shared" si="413"/>
        <v>19220</v>
      </c>
      <c r="BB87" s="47">
        <f t="shared" si="414"/>
        <v>3.88</v>
      </c>
      <c r="BC87" s="47">
        <f t="shared" si="415"/>
        <v>3.9</v>
      </c>
      <c r="BD87" s="47">
        <f t="shared" si="416"/>
        <v>-2.0000000000000101E-2</v>
      </c>
    </row>
    <row r="88" spans="1:57" x14ac:dyDescent="0.25">
      <c r="A88" s="30"/>
      <c r="B88" s="31"/>
      <c r="C88" s="32"/>
      <c r="D88" s="33" t="s">
        <v>167</v>
      </c>
      <c r="E88" s="31"/>
      <c r="F88" s="31"/>
      <c r="G88" s="32"/>
      <c r="H88" s="34">
        <v>31299172</v>
      </c>
      <c r="I88" s="34">
        <v>22189330</v>
      </c>
      <c r="J88" s="34">
        <v>742600</v>
      </c>
      <c r="K88" s="34">
        <v>7750993</v>
      </c>
      <c r="L88" s="34">
        <v>443787</v>
      </c>
      <c r="M88" s="34">
        <v>172462</v>
      </c>
      <c r="N88" s="64">
        <v>41.69</v>
      </c>
      <c r="O88" s="64">
        <v>32.840000000000003</v>
      </c>
      <c r="P88" s="64">
        <v>8.85</v>
      </c>
      <c r="Q88" s="51">
        <f t="shared" ref="Q88:BD88" si="417">SUM(Q84:Q87)</f>
        <v>80960</v>
      </c>
      <c r="R88" s="51">
        <f t="shared" si="417"/>
        <v>0</v>
      </c>
      <c r="S88" s="51">
        <f t="shared" si="417"/>
        <v>-43306</v>
      </c>
      <c r="T88" s="51">
        <f t="shared" si="417"/>
        <v>0</v>
      </c>
      <c r="U88" s="51">
        <f t="shared" si="417"/>
        <v>0</v>
      </c>
      <c r="V88" s="51">
        <f t="shared" si="417"/>
        <v>0</v>
      </c>
      <c r="W88" s="51">
        <f t="shared" si="417"/>
        <v>0</v>
      </c>
      <c r="X88" s="51">
        <f t="shared" si="417"/>
        <v>37654</v>
      </c>
      <c r="Y88" s="51">
        <f t="shared" si="417"/>
        <v>0</v>
      </c>
      <c r="Z88" s="51">
        <f t="shared" si="417"/>
        <v>-80960</v>
      </c>
      <c r="AA88" s="51">
        <f t="shared" si="417"/>
        <v>0</v>
      </c>
      <c r="AB88" s="51">
        <f t="shared" si="417"/>
        <v>-80960</v>
      </c>
      <c r="AC88" s="51">
        <f t="shared" si="417"/>
        <v>-43306</v>
      </c>
      <c r="AD88" s="51">
        <f t="shared" si="417"/>
        <v>-14637</v>
      </c>
      <c r="AE88" s="51">
        <f t="shared" si="417"/>
        <v>753</v>
      </c>
      <c r="AF88" s="51">
        <f t="shared" si="417"/>
        <v>0</v>
      </c>
      <c r="AG88" s="51">
        <f t="shared" si="417"/>
        <v>0</v>
      </c>
      <c r="AH88" s="51">
        <f t="shared" si="417"/>
        <v>0</v>
      </c>
      <c r="AI88" s="51">
        <f t="shared" si="417"/>
        <v>0</v>
      </c>
      <c r="AJ88" s="58">
        <f t="shared" si="417"/>
        <v>-0.02</v>
      </c>
      <c r="AK88" s="58">
        <f t="shared" si="417"/>
        <v>2.0000000000000004E-2</v>
      </c>
      <c r="AL88" s="48">
        <f t="shared" si="417"/>
        <v>0</v>
      </c>
      <c r="AM88" s="48">
        <f t="shared" si="417"/>
        <v>-0.13</v>
      </c>
      <c r="AN88" s="48">
        <f t="shared" si="417"/>
        <v>0</v>
      </c>
      <c r="AO88" s="48">
        <f t="shared" si="417"/>
        <v>0</v>
      </c>
      <c r="AP88" s="48">
        <f t="shared" si="417"/>
        <v>0</v>
      </c>
      <c r="AQ88" s="48">
        <f t="shared" si="417"/>
        <v>0</v>
      </c>
      <c r="AR88" s="48">
        <f t="shared" si="417"/>
        <v>0</v>
      </c>
      <c r="AS88" s="48">
        <f t="shared" si="417"/>
        <v>-0.15</v>
      </c>
      <c r="AT88" s="48">
        <f t="shared" si="417"/>
        <v>2.0000000000000004E-2</v>
      </c>
      <c r="AU88" s="48">
        <f t="shared" si="417"/>
        <v>-0.13</v>
      </c>
      <c r="AV88" s="34">
        <f t="shared" si="417"/>
        <v>31241982</v>
      </c>
      <c r="AW88" s="34">
        <f t="shared" si="417"/>
        <v>22226984</v>
      </c>
      <c r="AX88" s="34">
        <f t="shared" si="417"/>
        <v>661640</v>
      </c>
      <c r="AY88" s="34">
        <f t="shared" si="417"/>
        <v>7736356</v>
      </c>
      <c r="AZ88" s="34">
        <f t="shared" si="417"/>
        <v>444540</v>
      </c>
      <c r="BA88" s="34">
        <f t="shared" si="417"/>
        <v>172462</v>
      </c>
      <c r="BB88" s="48">
        <f t="shared" si="417"/>
        <v>41.56</v>
      </c>
      <c r="BC88" s="48">
        <f t="shared" si="417"/>
        <v>32.690000000000005</v>
      </c>
      <c r="BD88" s="48">
        <f t="shared" si="417"/>
        <v>8.870000000000001</v>
      </c>
      <c r="BE88" s="43">
        <f>AV88-H88</f>
        <v>-57190</v>
      </c>
    </row>
    <row r="89" spans="1:57" x14ac:dyDescent="0.25">
      <c r="A89" s="26">
        <v>1428</v>
      </c>
      <c r="B89" s="6">
        <v>600012646</v>
      </c>
      <c r="C89" s="27">
        <v>854999</v>
      </c>
      <c r="D89" s="28" t="s">
        <v>40</v>
      </c>
      <c r="E89" s="6">
        <v>3122</v>
      </c>
      <c r="F89" s="6" t="s">
        <v>18</v>
      </c>
      <c r="G89" s="6" t="s">
        <v>19</v>
      </c>
      <c r="H89" s="29">
        <v>27609016</v>
      </c>
      <c r="I89" s="29">
        <v>19739461</v>
      </c>
      <c r="J89" s="29">
        <v>489408</v>
      </c>
      <c r="K89" s="29">
        <v>6837357</v>
      </c>
      <c r="L89" s="29">
        <v>394790</v>
      </c>
      <c r="M89" s="29">
        <v>148000</v>
      </c>
      <c r="N89" s="63">
        <v>35.159999999999997</v>
      </c>
      <c r="O89" s="47">
        <v>29.2</v>
      </c>
      <c r="P89" s="47">
        <v>5.96</v>
      </c>
      <c r="Q89" s="9">
        <f>(OON!CF89+OON!CG89)*-1</f>
        <v>38768</v>
      </c>
      <c r="R89" s="29"/>
      <c r="S89" s="29"/>
      <c r="T89" s="29"/>
      <c r="U89" s="29"/>
      <c r="V89" s="29"/>
      <c r="W89" s="29"/>
      <c r="X89" s="9">
        <f t="shared" ref="X89:X92" si="418">SUM(Q89:W89)</f>
        <v>38768</v>
      </c>
      <c r="Y89" s="9"/>
      <c r="Z89" s="9">
        <f>OON!CF89+OON!CG89</f>
        <v>-38768</v>
      </c>
      <c r="AA89" s="9">
        <f>OON!CA89+OON!CE89</f>
        <v>0</v>
      </c>
      <c r="AB89" s="9">
        <f t="shared" ref="AB89:AB92" si="419">SUM(Y89:AA89)</f>
        <v>-38768</v>
      </c>
      <c r="AC89" s="9">
        <f t="shared" ref="AC89:AC92" si="420">X89+AB89</f>
        <v>0</v>
      </c>
      <c r="AD89" s="9">
        <f t="shared" ref="AD89:AD92" si="421">ROUND((X89+Y89+Z89)*33.8%,0)</f>
        <v>0</v>
      </c>
      <c r="AE89" s="9">
        <f t="shared" ref="AE89:AE92" si="422">ROUND(X89*2%,0)</f>
        <v>775</v>
      </c>
      <c r="AF89" s="29"/>
      <c r="AG89" s="29"/>
      <c r="AH89" s="29"/>
      <c r="AI89" s="9">
        <f t="shared" ref="AI89:AI92" si="423">AF89+AG89+AH89</f>
        <v>0</v>
      </c>
      <c r="AJ89" s="47">
        <f>OON!CJ89</f>
        <v>0</v>
      </c>
      <c r="AK89" s="47">
        <f>OON!CK89</f>
        <v>0</v>
      </c>
      <c r="AL89" s="47"/>
      <c r="AM89" s="47"/>
      <c r="AN89" s="47"/>
      <c r="AO89" s="47"/>
      <c r="AP89" s="47"/>
      <c r="AQ89" s="47"/>
      <c r="AR89" s="47"/>
      <c r="AS89" s="47">
        <f t="shared" ref="AS89:AS92" si="424">AJ89+AL89+AM89+AP89+AR89+AN89</f>
        <v>0</v>
      </c>
      <c r="AT89" s="47">
        <f t="shared" ref="AT89:AT92" si="425">AK89+AQ89+AO89</f>
        <v>0</v>
      </c>
      <c r="AU89" s="47">
        <f t="shared" ref="AU89:AU92" si="426">AS89+AT89</f>
        <v>0</v>
      </c>
      <c r="AV89" s="9">
        <f t="shared" ref="AV89:AV92" si="427">AW89+AX89+AY89+AZ89+BA89</f>
        <v>27609791</v>
      </c>
      <c r="AW89" s="9">
        <f t="shared" ref="AW89:AW92" si="428">I89+X89</f>
        <v>19778229</v>
      </c>
      <c r="AX89" s="9">
        <f t="shared" ref="AX89:AX92" si="429">J89+AB89</f>
        <v>450640</v>
      </c>
      <c r="AY89" s="9">
        <f t="shared" ref="AY89:AY92" si="430">K89+AD89</f>
        <v>6837357</v>
      </c>
      <c r="AZ89" s="9">
        <f t="shared" ref="AZ89:AZ92" si="431">L89+AE89</f>
        <v>395565</v>
      </c>
      <c r="BA89" s="9">
        <f t="shared" ref="BA89:BA92" si="432">M89+AI89</f>
        <v>148000</v>
      </c>
      <c r="BB89" s="47">
        <f t="shared" ref="BB89:BB92" si="433">BC89+BD89</f>
        <v>35.159999999999997</v>
      </c>
      <c r="BC89" s="47">
        <f t="shared" ref="BC89:BC92" si="434">O89+AS89</f>
        <v>29.2</v>
      </c>
      <c r="BD89" s="47">
        <f t="shared" ref="BD89:BD92" si="435">P89+AT89</f>
        <v>5.96</v>
      </c>
    </row>
    <row r="90" spans="1:57" x14ac:dyDescent="0.25">
      <c r="A90" s="5">
        <v>1428</v>
      </c>
      <c r="B90" s="2">
        <v>600012646</v>
      </c>
      <c r="C90" s="7">
        <v>854999</v>
      </c>
      <c r="D90" s="8" t="s">
        <v>40</v>
      </c>
      <c r="E90" s="20">
        <v>3122</v>
      </c>
      <c r="F90" s="20" t="s">
        <v>110</v>
      </c>
      <c r="G90" s="20" t="s">
        <v>96</v>
      </c>
      <c r="H90" s="9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63">
        <v>0</v>
      </c>
      <c r="O90" s="47">
        <v>0</v>
      </c>
      <c r="P90" s="47">
        <v>0</v>
      </c>
      <c r="Q90" s="9">
        <f>(OON!CF90+OON!CG90)*-1</f>
        <v>0</v>
      </c>
      <c r="R90" s="50"/>
      <c r="S90" s="50"/>
      <c r="T90" s="50"/>
      <c r="U90" s="50"/>
      <c r="V90" s="50"/>
      <c r="W90" s="50"/>
      <c r="X90" s="9">
        <f t="shared" si="418"/>
        <v>0</v>
      </c>
      <c r="Y90" s="9"/>
      <c r="Z90" s="9">
        <f>OON!CF90+OON!CG90</f>
        <v>0</v>
      </c>
      <c r="AA90" s="9">
        <f>OON!CA90+OON!CE90</f>
        <v>0</v>
      </c>
      <c r="AB90" s="9">
        <f t="shared" si="419"/>
        <v>0</v>
      </c>
      <c r="AC90" s="9">
        <f t="shared" si="420"/>
        <v>0</v>
      </c>
      <c r="AD90" s="9">
        <f t="shared" si="421"/>
        <v>0</v>
      </c>
      <c r="AE90" s="9">
        <f t="shared" si="422"/>
        <v>0</v>
      </c>
      <c r="AF90" s="50"/>
      <c r="AG90" s="50"/>
      <c r="AH90" s="50"/>
      <c r="AI90" s="9">
        <f t="shared" si="423"/>
        <v>0</v>
      </c>
      <c r="AJ90" s="47">
        <f>OON!CJ90</f>
        <v>0</v>
      </c>
      <c r="AK90" s="47">
        <f>OON!CK90</f>
        <v>0</v>
      </c>
      <c r="AL90" s="47"/>
      <c r="AM90" s="47"/>
      <c r="AN90" s="47"/>
      <c r="AO90" s="47"/>
      <c r="AP90" s="47"/>
      <c r="AQ90" s="47"/>
      <c r="AR90" s="47"/>
      <c r="AS90" s="47">
        <f t="shared" si="424"/>
        <v>0</v>
      </c>
      <c r="AT90" s="47">
        <f t="shared" si="425"/>
        <v>0</v>
      </c>
      <c r="AU90" s="47">
        <f t="shared" si="426"/>
        <v>0</v>
      </c>
      <c r="AV90" s="9">
        <f t="shared" si="427"/>
        <v>0</v>
      </c>
      <c r="AW90" s="9">
        <f t="shared" si="428"/>
        <v>0</v>
      </c>
      <c r="AX90" s="9">
        <f t="shared" si="429"/>
        <v>0</v>
      </c>
      <c r="AY90" s="9">
        <f t="shared" si="430"/>
        <v>0</v>
      </c>
      <c r="AZ90" s="9">
        <f t="shared" si="431"/>
        <v>0</v>
      </c>
      <c r="BA90" s="9">
        <f t="shared" si="432"/>
        <v>0</v>
      </c>
      <c r="BB90" s="47">
        <f t="shared" si="433"/>
        <v>0</v>
      </c>
      <c r="BC90" s="47">
        <f t="shared" si="434"/>
        <v>0</v>
      </c>
      <c r="BD90" s="47">
        <f t="shared" si="435"/>
        <v>0</v>
      </c>
    </row>
    <row r="91" spans="1:57" x14ac:dyDescent="0.25">
      <c r="A91" s="5">
        <v>1428</v>
      </c>
      <c r="B91" s="2">
        <v>600012646</v>
      </c>
      <c r="C91" s="7">
        <v>854999</v>
      </c>
      <c r="D91" s="8" t="s">
        <v>40</v>
      </c>
      <c r="E91" s="2">
        <v>3147</v>
      </c>
      <c r="F91" s="2" t="s">
        <v>27</v>
      </c>
      <c r="G91" s="7" t="s">
        <v>96</v>
      </c>
      <c r="H91" s="9">
        <v>2933652</v>
      </c>
      <c r="I91" s="9">
        <v>2148294</v>
      </c>
      <c r="J91" s="9">
        <v>0</v>
      </c>
      <c r="K91" s="9">
        <v>726123</v>
      </c>
      <c r="L91" s="9">
        <v>42966</v>
      </c>
      <c r="M91" s="9">
        <v>16269</v>
      </c>
      <c r="N91" s="63">
        <v>4.83</v>
      </c>
      <c r="O91" s="47">
        <v>3.46</v>
      </c>
      <c r="P91" s="47">
        <v>1.37</v>
      </c>
      <c r="Q91" s="9">
        <f>(OON!CF91+OON!CG91)*-1</f>
        <v>0</v>
      </c>
      <c r="R91" s="50"/>
      <c r="S91" s="50"/>
      <c r="T91" s="50"/>
      <c r="U91" s="50"/>
      <c r="V91" s="50"/>
      <c r="W91" s="50"/>
      <c r="X91" s="9">
        <f t="shared" si="418"/>
        <v>0</v>
      </c>
      <c r="Y91" s="9"/>
      <c r="Z91" s="9">
        <f>OON!CF91+OON!CG91</f>
        <v>0</v>
      </c>
      <c r="AA91" s="9">
        <f>OON!CA91+OON!CE91</f>
        <v>0</v>
      </c>
      <c r="AB91" s="9">
        <f t="shared" si="419"/>
        <v>0</v>
      </c>
      <c r="AC91" s="9">
        <f t="shared" si="420"/>
        <v>0</v>
      </c>
      <c r="AD91" s="9">
        <f t="shared" si="421"/>
        <v>0</v>
      </c>
      <c r="AE91" s="9">
        <f t="shared" si="422"/>
        <v>0</v>
      </c>
      <c r="AF91" s="50"/>
      <c r="AG91" s="50"/>
      <c r="AH91" s="50"/>
      <c r="AI91" s="9">
        <f t="shared" si="423"/>
        <v>0</v>
      </c>
      <c r="AJ91" s="47">
        <f>OON!CJ91</f>
        <v>0</v>
      </c>
      <c r="AK91" s="47">
        <f>OON!CK91</f>
        <v>0</v>
      </c>
      <c r="AL91" s="47"/>
      <c r="AM91" s="47"/>
      <c r="AN91" s="47"/>
      <c r="AO91" s="47"/>
      <c r="AP91" s="47"/>
      <c r="AQ91" s="47"/>
      <c r="AR91" s="47"/>
      <c r="AS91" s="47">
        <f t="shared" si="424"/>
        <v>0</v>
      </c>
      <c r="AT91" s="47">
        <f t="shared" si="425"/>
        <v>0</v>
      </c>
      <c r="AU91" s="47">
        <f t="shared" si="426"/>
        <v>0</v>
      </c>
      <c r="AV91" s="9">
        <f t="shared" si="427"/>
        <v>2933652</v>
      </c>
      <c r="AW91" s="9">
        <f t="shared" si="428"/>
        <v>2148294</v>
      </c>
      <c r="AX91" s="9">
        <f t="shared" si="429"/>
        <v>0</v>
      </c>
      <c r="AY91" s="9">
        <f t="shared" si="430"/>
        <v>726123</v>
      </c>
      <c r="AZ91" s="9">
        <f t="shared" si="431"/>
        <v>42966</v>
      </c>
      <c r="BA91" s="9">
        <f t="shared" si="432"/>
        <v>16269</v>
      </c>
      <c r="BB91" s="47">
        <f t="shared" si="433"/>
        <v>4.83</v>
      </c>
      <c r="BC91" s="47">
        <f t="shared" si="434"/>
        <v>3.46</v>
      </c>
      <c r="BD91" s="47">
        <f t="shared" si="435"/>
        <v>1.37</v>
      </c>
    </row>
    <row r="92" spans="1:57" x14ac:dyDescent="0.25">
      <c r="A92" s="5">
        <v>1428</v>
      </c>
      <c r="B92" s="2">
        <v>600012646</v>
      </c>
      <c r="C92" s="7">
        <v>854999</v>
      </c>
      <c r="D92" s="8" t="s">
        <v>40</v>
      </c>
      <c r="E92" s="2">
        <v>3150</v>
      </c>
      <c r="F92" s="2" t="s">
        <v>31</v>
      </c>
      <c r="G92" s="2" t="s">
        <v>19</v>
      </c>
      <c r="H92" s="9">
        <v>2863469</v>
      </c>
      <c r="I92" s="9">
        <v>2061586</v>
      </c>
      <c r="J92" s="9">
        <v>33360</v>
      </c>
      <c r="K92" s="9">
        <v>708092</v>
      </c>
      <c r="L92" s="9">
        <v>41231</v>
      </c>
      <c r="M92" s="9">
        <v>19200</v>
      </c>
      <c r="N92" s="63">
        <v>3.61</v>
      </c>
      <c r="O92" s="47">
        <v>2.96</v>
      </c>
      <c r="P92" s="47">
        <v>0.65</v>
      </c>
      <c r="Q92" s="9">
        <f>(OON!CF92+OON!CG92)*-1</f>
        <v>33360</v>
      </c>
      <c r="R92" s="9"/>
      <c r="S92" s="9"/>
      <c r="T92" s="9"/>
      <c r="U92" s="9"/>
      <c r="V92" s="9"/>
      <c r="W92" s="9"/>
      <c r="X92" s="9">
        <f t="shared" si="418"/>
        <v>33360</v>
      </c>
      <c r="Y92" s="9"/>
      <c r="Z92" s="9">
        <f>OON!CF92+OON!CG92</f>
        <v>-33360</v>
      </c>
      <c r="AA92" s="9">
        <f>OON!CA92+OON!CE92</f>
        <v>0</v>
      </c>
      <c r="AB92" s="9">
        <f t="shared" si="419"/>
        <v>-33360</v>
      </c>
      <c r="AC92" s="9">
        <f t="shared" si="420"/>
        <v>0</v>
      </c>
      <c r="AD92" s="9">
        <f t="shared" si="421"/>
        <v>0</v>
      </c>
      <c r="AE92" s="9">
        <f t="shared" si="422"/>
        <v>667</v>
      </c>
      <c r="AF92" s="9"/>
      <c r="AG92" s="9"/>
      <c r="AH92" s="9"/>
      <c r="AI92" s="9">
        <f t="shared" si="423"/>
        <v>0</v>
      </c>
      <c r="AJ92" s="47">
        <f>OON!CJ92</f>
        <v>0.05</v>
      </c>
      <c r="AK92" s="47">
        <f>OON!CK92</f>
        <v>0.03</v>
      </c>
      <c r="AL92" s="47"/>
      <c r="AM92" s="47"/>
      <c r="AN92" s="47"/>
      <c r="AO92" s="47"/>
      <c r="AP92" s="47"/>
      <c r="AQ92" s="47"/>
      <c r="AR92" s="47"/>
      <c r="AS92" s="47">
        <f t="shared" si="424"/>
        <v>0.05</v>
      </c>
      <c r="AT92" s="47">
        <f t="shared" si="425"/>
        <v>0.03</v>
      </c>
      <c r="AU92" s="47">
        <f t="shared" si="426"/>
        <v>0.08</v>
      </c>
      <c r="AV92" s="9">
        <f t="shared" si="427"/>
        <v>2864136</v>
      </c>
      <c r="AW92" s="9">
        <f t="shared" si="428"/>
        <v>2094946</v>
      </c>
      <c r="AX92" s="9">
        <f t="shared" si="429"/>
        <v>0</v>
      </c>
      <c r="AY92" s="9">
        <f t="shared" si="430"/>
        <v>708092</v>
      </c>
      <c r="AZ92" s="9">
        <f t="shared" si="431"/>
        <v>41898</v>
      </c>
      <c r="BA92" s="9">
        <f t="shared" si="432"/>
        <v>19200</v>
      </c>
      <c r="BB92" s="47">
        <f t="shared" si="433"/>
        <v>3.69</v>
      </c>
      <c r="BC92" s="47">
        <f t="shared" si="434"/>
        <v>3.01</v>
      </c>
      <c r="BD92" s="47">
        <f t="shared" si="435"/>
        <v>0.68</v>
      </c>
    </row>
    <row r="93" spans="1:57" x14ac:dyDescent="0.25">
      <c r="A93" s="30"/>
      <c r="B93" s="31"/>
      <c r="C93" s="32"/>
      <c r="D93" s="33" t="s">
        <v>168</v>
      </c>
      <c r="E93" s="31"/>
      <c r="F93" s="31"/>
      <c r="G93" s="31"/>
      <c r="H93" s="34">
        <v>33406137</v>
      </c>
      <c r="I93" s="34">
        <v>23949341</v>
      </c>
      <c r="J93" s="34">
        <v>522768</v>
      </c>
      <c r="K93" s="34">
        <v>8271572</v>
      </c>
      <c r="L93" s="34">
        <v>478987</v>
      </c>
      <c r="M93" s="34">
        <v>183469</v>
      </c>
      <c r="N93" s="64">
        <v>43.599999999999994</v>
      </c>
      <c r="O93" s="64">
        <v>35.619999999999997</v>
      </c>
      <c r="P93" s="64">
        <v>7.98</v>
      </c>
      <c r="Q93" s="34">
        <f t="shared" ref="Q93:BD93" si="436">SUM(Q89:Q92)</f>
        <v>72128</v>
      </c>
      <c r="R93" s="34">
        <f t="shared" si="436"/>
        <v>0</v>
      </c>
      <c r="S93" s="34">
        <f t="shared" si="436"/>
        <v>0</v>
      </c>
      <c r="T93" s="34">
        <f t="shared" si="436"/>
        <v>0</v>
      </c>
      <c r="U93" s="34">
        <f t="shared" si="436"/>
        <v>0</v>
      </c>
      <c r="V93" s="34">
        <f t="shared" si="436"/>
        <v>0</v>
      </c>
      <c r="W93" s="34">
        <f t="shared" si="436"/>
        <v>0</v>
      </c>
      <c r="X93" s="34">
        <f t="shared" si="436"/>
        <v>72128</v>
      </c>
      <c r="Y93" s="34">
        <f t="shared" si="436"/>
        <v>0</v>
      </c>
      <c r="Z93" s="34">
        <f t="shared" si="436"/>
        <v>-72128</v>
      </c>
      <c r="AA93" s="34">
        <f t="shared" si="436"/>
        <v>0</v>
      </c>
      <c r="AB93" s="34">
        <f t="shared" si="436"/>
        <v>-72128</v>
      </c>
      <c r="AC93" s="34">
        <f t="shared" si="436"/>
        <v>0</v>
      </c>
      <c r="AD93" s="34">
        <f t="shared" si="436"/>
        <v>0</v>
      </c>
      <c r="AE93" s="34">
        <f t="shared" si="436"/>
        <v>1442</v>
      </c>
      <c r="AF93" s="34">
        <f t="shared" si="436"/>
        <v>0</v>
      </c>
      <c r="AG93" s="34">
        <f t="shared" si="436"/>
        <v>0</v>
      </c>
      <c r="AH93" s="34">
        <f t="shared" si="436"/>
        <v>0</v>
      </c>
      <c r="AI93" s="34">
        <f t="shared" si="436"/>
        <v>0</v>
      </c>
      <c r="AJ93" s="48">
        <f t="shared" si="436"/>
        <v>0.05</v>
      </c>
      <c r="AK93" s="48">
        <f t="shared" si="436"/>
        <v>0.03</v>
      </c>
      <c r="AL93" s="48">
        <f t="shared" si="436"/>
        <v>0</v>
      </c>
      <c r="AM93" s="48">
        <f t="shared" si="436"/>
        <v>0</v>
      </c>
      <c r="AN93" s="48">
        <f t="shared" si="436"/>
        <v>0</v>
      </c>
      <c r="AO93" s="48">
        <f t="shared" si="436"/>
        <v>0</v>
      </c>
      <c r="AP93" s="48">
        <f t="shared" si="436"/>
        <v>0</v>
      </c>
      <c r="AQ93" s="48">
        <f t="shared" si="436"/>
        <v>0</v>
      </c>
      <c r="AR93" s="48">
        <f t="shared" si="436"/>
        <v>0</v>
      </c>
      <c r="AS93" s="48">
        <f t="shared" si="436"/>
        <v>0.05</v>
      </c>
      <c r="AT93" s="48">
        <f t="shared" si="436"/>
        <v>0.03</v>
      </c>
      <c r="AU93" s="48">
        <f t="shared" si="436"/>
        <v>0.08</v>
      </c>
      <c r="AV93" s="34">
        <f t="shared" si="436"/>
        <v>33407579</v>
      </c>
      <c r="AW93" s="34">
        <f t="shared" si="436"/>
        <v>24021469</v>
      </c>
      <c r="AX93" s="34">
        <f t="shared" si="436"/>
        <v>450640</v>
      </c>
      <c r="AY93" s="34">
        <f t="shared" si="436"/>
        <v>8271572</v>
      </c>
      <c r="AZ93" s="34">
        <f t="shared" si="436"/>
        <v>480429</v>
      </c>
      <c r="BA93" s="34">
        <f t="shared" si="436"/>
        <v>183469</v>
      </c>
      <c r="BB93" s="48">
        <f t="shared" si="436"/>
        <v>43.679999999999993</v>
      </c>
      <c r="BC93" s="48">
        <f t="shared" si="436"/>
        <v>35.669999999999995</v>
      </c>
      <c r="BD93" s="48">
        <f t="shared" si="436"/>
        <v>8.01</v>
      </c>
      <c r="BE93" s="43">
        <f>AV93-H93</f>
        <v>1442</v>
      </c>
    </row>
    <row r="94" spans="1:57" x14ac:dyDescent="0.25">
      <c r="A94" s="26">
        <v>1429</v>
      </c>
      <c r="B94" s="6">
        <v>600019713</v>
      </c>
      <c r="C94" s="27">
        <v>673731</v>
      </c>
      <c r="D94" s="28" t="s">
        <v>41</v>
      </c>
      <c r="E94" s="6">
        <v>3122</v>
      </c>
      <c r="F94" s="6" t="s">
        <v>18</v>
      </c>
      <c r="G94" s="6" t="s">
        <v>19</v>
      </c>
      <c r="H94" s="29">
        <v>42701054</v>
      </c>
      <c r="I94" s="29">
        <v>30520839</v>
      </c>
      <c r="J94" s="29">
        <v>730160</v>
      </c>
      <c r="K94" s="29">
        <v>10562838</v>
      </c>
      <c r="L94" s="29">
        <v>610417</v>
      </c>
      <c r="M94" s="29">
        <v>276800</v>
      </c>
      <c r="N94" s="63">
        <v>54.82</v>
      </c>
      <c r="O94" s="47">
        <v>40.51</v>
      </c>
      <c r="P94" s="47">
        <v>14.31</v>
      </c>
      <c r="Q94" s="9">
        <f>(OON!CF94+OON!CG94)*-1</f>
        <v>0</v>
      </c>
      <c r="R94" s="29"/>
      <c r="S94" s="29"/>
      <c r="T94" s="29"/>
      <c r="U94" s="29"/>
      <c r="V94" s="29"/>
      <c r="W94" s="29"/>
      <c r="X94" s="9">
        <f t="shared" ref="X94:X101" si="437">SUM(Q94:W94)</f>
        <v>0</v>
      </c>
      <c r="Y94" s="9"/>
      <c r="Z94" s="9">
        <f>OON!CF94+OON!CG94</f>
        <v>0</v>
      </c>
      <c r="AA94" s="9">
        <f>OON!CA94+OON!CE94</f>
        <v>0</v>
      </c>
      <c r="AB94" s="9">
        <f t="shared" ref="AB94:AB101" si="438">SUM(Y94:AA94)</f>
        <v>0</v>
      </c>
      <c r="AC94" s="9">
        <f t="shared" ref="AC94:AC101" si="439">X94+AB94</f>
        <v>0</v>
      </c>
      <c r="AD94" s="9">
        <f t="shared" ref="AD94:AD101" si="440">ROUND((X94+Y94+Z94)*33.8%,0)</f>
        <v>0</v>
      </c>
      <c r="AE94" s="9">
        <f t="shared" ref="AE94:AE101" si="441">ROUND(X94*2%,0)</f>
        <v>0</v>
      </c>
      <c r="AF94" s="29"/>
      <c r="AG94" s="29"/>
      <c r="AH94" s="29"/>
      <c r="AI94" s="9">
        <f t="shared" ref="AI94:AI101" si="442">AF94+AG94+AH94</f>
        <v>0</v>
      </c>
      <c r="AJ94" s="47">
        <f>OON!CJ94</f>
        <v>0</v>
      </c>
      <c r="AK94" s="47">
        <f>OON!CK94</f>
        <v>0</v>
      </c>
      <c r="AL94" s="47"/>
      <c r="AM94" s="47"/>
      <c r="AN94" s="47"/>
      <c r="AO94" s="47"/>
      <c r="AP94" s="47"/>
      <c r="AQ94" s="47"/>
      <c r="AR94" s="47"/>
      <c r="AS94" s="47">
        <f t="shared" ref="AS94:AS101" si="443">AJ94+AL94+AM94+AP94+AR94+AN94</f>
        <v>0</v>
      </c>
      <c r="AT94" s="47">
        <f t="shared" ref="AT94:AT101" si="444">AK94+AQ94+AO94</f>
        <v>0</v>
      </c>
      <c r="AU94" s="47">
        <f t="shared" ref="AU94:AU101" si="445">AS94+AT94</f>
        <v>0</v>
      </c>
      <c r="AV94" s="9">
        <f t="shared" ref="AV94:AV101" si="446">AW94+AX94+AY94+AZ94+BA94</f>
        <v>42701054</v>
      </c>
      <c r="AW94" s="9">
        <f t="shared" ref="AW94:AW101" si="447">I94+X94</f>
        <v>30520839</v>
      </c>
      <c r="AX94" s="9">
        <f t="shared" ref="AX94:AX101" si="448">J94+AB94</f>
        <v>730160</v>
      </c>
      <c r="AY94" s="9">
        <f t="shared" ref="AY94:AY101" si="449">K94+AD94</f>
        <v>10562838</v>
      </c>
      <c r="AZ94" s="9">
        <f t="shared" ref="AZ94:AZ101" si="450">L94+AE94</f>
        <v>610417</v>
      </c>
      <c r="BA94" s="9">
        <f t="shared" ref="BA94:BA101" si="451">M94+AI94</f>
        <v>276800</v>
      </c>
      <c r="BB94" s="47">
        <f t="shared" ref="BB94:BB101" si="452">BC94+BD94</f>
        <v>54.82</v>
      </c>
      <c r="BC94" s="47">
        <f t="shared" ref="BC94:BC101" si="453">O94+AS94</f>
        <v>40.51</v>
      </c>
      <c r="BD94" s="47">
        <f t="shared" ref="BD94:BD101" si="454">P94+AT94</f>
        <v>14.31</v>
      </c>
    </row>
    <row r="95" spans="1:57" x14ac:dyDescent="0.25">
      <c r="A95" s="5">
        <v>1429</v>
      </c>
      <c r="B95" s="2">
        <v>600019713</v>
      </c>
      <c r="C95" s="7">
        <v>673731</v>
      </c>
      <c r="D95" s="8" t="s">
        <v>41</v>
      </c>
      <c r="E95" s="20">
        <v>3122</v>
      </c>
      <c r="F95" s="20" t="s">
        <v>110</v>
      </c>
      <c r="G95" s="20" t="s">
        <v>96</v>
      </c>
      <c r="H95" s="9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63">
        <v>0</v>
      </c>
      <c r="O95" s="47">
        <v>0</v>
      </c>
      <c r="P95" s="47">
        <v>0</v>
      </c>
      <c r="Q95" s="9">
        <f>(OON!CF95+OON!CG95)*-1</f>
        <v>0</v>
      </c>
      <c r="R95" s="50"/>
      <c r="S95" s="50"/>
      <c r="T95" s="50"/>
      <c r="U95" s="50"/>
      <c r="V95" s="50"/>
      <c r="W95" s="50"/>
      <c r="X95" s="9">
        <f t="shared" si="437"/>
        <v>0</v>
      </c>
      <c r="Y95" s="9"/>
      <c r="Z95" s="9">
        <f>OON!CF95+OON!CG95</f>
        <v>0</v>
      </c>
      <c r="AA95" s="9">
        <f>OON!CA95+OON!CE95</f>
        <v>0</v>
      </c>
      <c r="AB95" s="9">
        <f t="shared" si="438"/>
        <v>0</v>
      </c>
      <c r="AC95" s="9">
        <f t="shared" si="439"/>
        <v>0</v>
      </c>
      <c r="AD95" s="9">
        <f t="shared" si="440"/>
        <v>0</v>
      </c>
      <c r="AE95" s="9">
        <f t="shared" si="441"/>
        <v>0</v>
      </c>
      <c r="AF95" s="50"/>
      <c r="AG95" s="50"/>
      <c r="AH95" s="50"/>
      <c r="AI95" s="9">
        <f t="shared" si="442"/>
        <v>0</v>
      </c>
      <c r="AJ95" s="47">
        <f>OON!CJ95</f>
        <v>0</v>
      </c>
      <c r="AK95" s="47">
        <f>OON!CK95</f>
        <v>0</v>
      </c>
      <c r="AL95" s="47"/>
      <c r="AM95" s="47"/>
      <c r="AN95" s="47"/>
      <c r="AO95" s="47"/>
      <c r="AP95" s="47"/>
      <c r="AQ95" s="47"/>
      <c r="AR95" s="47"/>
      <c r="AS95" s="47">
        <f t="shared" si="443"/>
        <v>0</v>
      </c>
      <c r="AT95" s="47">
        <f t="shared" si="444"/>
        <v>0</v>
      </c>
      <c r="AU95" s="47">
        <f t="shared" si="445"/>
        <v>0</v>
      </c>
      <c r="AV95" s="9">
        <f t="shared" si="446"/>
        <v>0</v>
      </c>
      <c r="AW95" s="9">
        <f t="shared" si="447"/>
        <v>0</v>
      </c>
      <c r="AX95" s="9">
        <f t="shared" si="448"/>
        <v>0</v>
      </c>
      <c r="AY95" s="9">
        <f t="shared" si="449"/>
        <v>0</v>
      </c>
      <c r="AZ95" s="9">
        <f t="shared" si="450"/>
        <v>0</v>
      </c>
      <c r="BA95" s="9">
        <f t="shared" si="451"/>
        <v>0</v>
      </c>
      <c r="BB95" s="47">
        <f t="shared" si="452"/>
        <v>0</v>
      </c>
      <c r="BC95" s="47">
        <f t="shared" si="453"/>
        <v>0</v>
      </c>
      <c r="BD95" s="47">
        <f t="shared" si="454"/>
        <v>0</v>
      </c>
    </row>
    <row r="96" spans="1:57" x14ac:dyDescent="0.25">
      <c r="A96" s="5">
        <v>1429</v>
      </c>
      <c r="B96" s="2">
        <v>600019713</v>
      </c>
      <c r="C96" s="7">
        <v>673731</v>
      </c>
      <c r="D96" s="8" t="s">
        <v>41</v>
      </c>
      <c r="E96" s="2">
        <v>3141</v>
      </c>
      <c r="F96" s="2" t="s">
        <v>20</v>
      </c>
      <c r="G96" s="7" t="s">
        <v>96</v>
      </c>
      <c r="H96" s="9">
        <v>3465524</v>
      </c>
      <c r="I96" s="9">
        <v>2531895</v>
      </c>
      <c r="J96" s="9">
        <v>0</v>
      </c>
      <c r="K96" s="9">
        <v>855781</v>
      </c>
      <c r="L96" s="9">
        <v>50638</v>
      </c>
      <c r="M96" s="9">
        <v>27210</v>
      </c>
      <c r="N96" s="63">
        <v>7.97</v>
      </c>
      <c r="O96" s="47">
        <v>0</v>
      </c>
      <c r="P96" s="47">
        <v>7.97</v>
      </c>
      <c r="Q96" s="9">
        <f>(OON!CF96+OON!CG96)*-1</f>
        <v>0</v>
      </c>
      <c r="R96" s="50"/>
      <c r="S96" s="50"/>
      <c r="T96" s="50"/>
      <c r="U96" s="50"/>
      <c r="V96" s="50"/>
      <c r="W96" s="50"/>
      <c r="X96" s="9">
        <f t="shared" si="437"/>
        <v>0</v>
      </c>
      <c r="Y96" s="9"/>
      <c r="Z96" s="9">
        <f>OON!CF96+OON!CG96</f>
        <v>0</v>
      </c>
      <c r="AA96" s="9">
        <f>OON!CA96+OON!CE96</f>
        <v>0</v>
      </c>
      <c r="AB96" s="9">
        <f t="shared" si="438"/>
        <v>0</v>
      </c>
      <c r="AC96" s="9">
        <f t="shared" si="439"/>
        <v>0</v>
      </c>
      <c r="AD96" s="9">
        <f t="shared" si="440"/>
        <v>0</v>
      </c>
      <c r="AE96" s="9">
        <f t="shared" si="441"/>
        <v>0</v>
      </c>
      <c r="AF96" s="50"/>
      <c r="AG96" s="50"/>
      <c r="AH96" s="50"/>
      <c r="AI96" s="9">
        <f t="shared" si="442"/>
        <v>0</v>
      </c>
      <c r="AJ96" s="47">
        <f>OON!CJ96</f>
        <v>0</v>
      </c>
      <c r="AK96" s="47">
        <f>OON!CK96</f>
        <v>0</v>
      </c>
      <c r="AL96" s="47"/>
      <c r="AM96" s="47"/>
      <c r="AN96" s="47"/>
      <c r="AO96" s="47"/>
      <c r="AP96" s="47"/>
      <c r="AQ96" s="47"/>
      <c r="AR96" s="47"/>
      <c r="AS96" s="47">
        <f t="shared" si="443"/>
        <v>0</v>
      </c>
      <c r="AT96" s="47">
        <f t="shared" si="444"/>
        <v>0</v>
      </c>
      <c r="AU96" s="47">
        <f t="shared" si="445"/>
        <v>0</v>
      </c>
      <c r="AV96" s="9">
        <f t="shared" si="446"/>
        <v>3465524</v>
      </c>
      <c r="AW96" s="9">
        <f t="shared" si="447"/>
        <v>2531895</v>
      </c>
      <c r="AX96" s="9">
        <f t="shared" si="448"/>
        <v>0</v>
      </c>
      <c r="AY96" s="9">
        <f t="shared" si="449"/>
        <v>855781</v>
      </c>
      <c r="AZ96" s="9">
        <f t="shared" si="450"/>
        <v>50638</v>
      </c>
      <c r="BA96" s="9">
        <f t="shared" si="451"/>
        <v>27210</v>
      </c>
      <c r="BB96" s="47">
        <f t="shared" si="452"/>
        <v>7.97</v>
      </c>
      <c r="BC96" s="47">
        <f t="shared" si="453"/>
        <v>0</v>
      </c>
      <c r="BD96" s="47">
        <f t="shared" si="454"/>
        <v>7.97</v>
      </c>
    </row>
    <row r="97" spans="1:57" x14ac:dyDescent="0.25">
      <c r="A97" s="5">
        <v>1429</v>
      </c>
      <c r="B97" s="2">
        <v>600019713</v>
      </c>
      <c r="C97" s="7">
        <v>673731</v>
      </c>
      <c r="D97" s="8" t="s">
        <v>41</v>
      </c>
      <c r="E97" s="2">
        <v>3141</v>
      </c>
      <c r="F97" s="2" t="s">
        <v>20</v>
      </c>
      <c r="G97" s="7" t="s">
        <v>96</v>
      </c>
      <c r="H97" s="9">
        <v>1568335</v>
      </c>
      <c r="I97" s="9">
        <v>1145960</v>
      </c>
      <c r="J97" s="9">
        <v>0</v>
      </c>
      <c r="K97" s="9">
        <v>387334</v>
      </c>
      <c r="L97" s="9">
        <v>22919</v>
      </c>
      <c r="M97" s="9">
        <v>12122</v>
      </c>
      <c r="N97" s="63">
        <v>3.61</v>
      </c>
      <c r="O97" s="47">
        <v>0</v>
      </c>
      <c r="P97" s="47">
        <v>3.61</v>
      </c>
      <c r="Q97" s="9">
        <f>(OON!CF97+OON!CG97)*-1</f>
        <v>0</v>
      </c>
      <c r="R97" s="50"/>
      <c r="S97" s="50"/>
      <c r="T97" s="50"/>
      <c r="U97" s="50"/>
      <c r="V97" s="50"/>
      <c r="W97" s="50"/>
      <c r="X97" s="9">
        <f t="shared" si="437"/>
        <v>0</v>
      </c>
      <c r="Y97" s="9"/>
      <c r="Z97" s="9">
        <f>OON!CF97+OON!CG97</f>
        <v>0</v>
      </c>
      <c r="AA97" s="9">
        <f>OON!CA97+OON!CE97</f>
        <v>0</v>
      </c>
      <c r="AB97" s="9">
        <f t="shared" si="438"/>
        <v>0</v>
      </c>
      <c r="AC97" s="9">
        <f t="shared" si="439"/>
        <v>0</v>
      </c>
      <c r="AD97" s="9">
        <f t="shared" si="440"/>
        <v>0</v>
      </c>
      <c r="AE97" s="9">
        <f t="shared" si="441"/>
        <v>0</v>
      </c>
      <c r="AF97" s="50"/>
      <c r="AG97" s="50"/>
      <c r="AH97" s="50"/>
      <c r="AI97" s="9">
        <f t="shared" si="442"/>
        <v>0</v>
      </c>
      <c r="AJ97" s="47">
        <f>OON!CJ97</f>
        <v>0</v>
      </c>
      <c r="AK97" s="47">
        <f>OON!CK97</f>
        <v>0</v>
      </c>
      <c r="AL97" s="47"/>
      <c r="AM97" s="47"/>
      <c r="AN97" s="47"/>
      <c r="AO97" s="47"/>
      <c r="AP97" s="47"/>
      <c r="AQ97" s="47"/>
      <c r="AR97" s="47"/>
      <c r="AS97" s="47">
        <f t="shared" si="443"/>
        <v>0</v>
      </c>
      <c r="AT97" s="47">
        <f t="shared" si="444"/>
        <v>0</v>
      </c>
      <c r="AU97" s="47">
        <f t="shared" si="445"/>
        <v>0</v>
      </c>
      <c r="AV97" s="9">
        <f t="shared" si="446"/>
        <v>1568335</v>
      </c>
      <c r="AW97" s="9">
        <f t="shared" si="447"/>
        <v>1145960</v>
      </c>
      <c r="AX97" s="9">
        <f t="shared" si="448"/>
        <v>0</v>
      </c>
      <c r="AY97" s="9">
        <f t="shared" si="449"/>
        <v>387334</v>
      </c>
      <c r="AZ97" s="9">
        <f t="shared" si="450"/>
        <v>22919</v>
      </c>
      <c r="BA97" s="9">
        <f t="shared" si="451"/>
        <v>12122</v>
      </c>
      <c r="BB97" s="47">
        <f t="shared" si="452"/>
        <v>3.61</v>
      </c>
      <c r="BC97" s="47">
        <f t="shared" si="453"/>
        <v>0</v>
      </c>
      <c r="BD97" s="47">
        <f t="shared" si="454"/>
        <v>3.61</v>
      </c>
    </row>
    <row r="98" spans="1:57" x14ac:dyDescent="0.25">
      <c r="A98" s="5">
        <v>1429</v>
      </c>
      <c r="B98" s="2">
        <v>600019713</v>
      </c>
      <c r="C98" s="7">
        <v>673731</v>
      </c>
      <c r="D98" s="8" t="s">
        <v>41</v>
      </c>
      <c r="E98" s="2">
        <v>3141</v>
      </c>
      <c r="F98" s="2" t="s">
        <v>20</v>
      </c>
      <c r="G98" s="7" t="s">
        <v>96</v>
      </c>
      <c r="H98" s="9">
        <v>223452</v>
      </c>
      <c r="I98" s="9">
        <v>163034</v>
      </c>
      <c r="J98" s="9">
        <v>0</v>
      </c>
      <c r="K98" s="9">
        <v>55105</v>
      </c>
      <c r="L98" s="9">
        <v>3261</v>
      </c>
      <c r="M98" s="9">
        <v>2052</v>
      </c>
      <c r="N98" s="63">
        <v>0.51</v>
      </c>
      <c r="O98" s="47">
        <v>0</v>
      </c>
      <c r="P98" s="47">
        <v>0.51</v>
      </c>
      <c r="Q98" s="9">
        <f>(OON!CF98+OON!CG98)*-1</f>
        <v>0</v>
      </c>
      <c r="R98" s="50"/>
      <c r="S98" s="50"/>
      <c r="T98" s="50"/>
      <c r="U98" s="50"/>
      <c r="V98" s="50"/>
      <c r="W98" s="50"/>
      <c r="X98" s="9">
        <f t="shared" si="437"/>
        <v>0</v>
      </c>
      <c r="Y98" s="9"/>
      <c r="Z98" s="9">
        <f>OON!CF98+OON!CG98</f>
        <v>0</v>
      </c>
      <c r="AA98" s="9">
        <f>OON!CA98+OON!CE98</f>
        <v>0</v>
      </c>
      <c r="AB98" s="9">
        <f t="shared" si="438"/>
        <v>0</v>
      </c>
      <c r="AC98" s="9">
        <f t="shared" si="439"/>
        <v>0</v>
      </c>
      <c r="AD98" s="9">
        <f t="shared" si="440"/>
        <v>0</v>
      </c>
      <c r="AE98" s="9">
        <f t="shared" si="441"/>
        <v>0</v>
      </c>
      <c r="AF98" s="50"/>
      <c r="AG98" s="50"/>
      <c r="AH98" s="50"/>
      <c r="AI98" s="9">
        <f t="shared" si="442"/>
        <v>0</v>
      </c>
      <c r="AJ98" s="47">
        <f>OON!CJ98</f>
        <v>0</v>
      </c>
      <c r="AK98" s="47">
        <f>OON!CK98</f>
        <v>0</v>
      </c>
      <c r="AL98" s="47"/>
      <c r="AM98" s="47"/>
      <c r="AN98" s="47"/>
      <c r="AO98" s="47"/>
      <c r="AP98" s="47"/>
      <c r="AQ98" s="47"/>
      <c r="AR98" s="47"/>
      <c r="AS98" s="47">
        <f t="shared" si="443"/>
        <v>0</v>
      </c>
      <c r="AT98" s="47">
        <f t="shared" si="444"/>
        <v>0</v>
      </c>
      <c r="AU98" s="47">
        <f t="shared" si="445"/>
        <v>0</v>
      </c>
      <c r="AV98" s="9">
        <f t="shared" si="446"/>
        <v>223452</v>
      </c>
      <c r="AW98" s="9">
        <f t="shared" si="447"/>
        <v>163034</v>
      </c>
      <c r="AX98" s="9">
        <f t="shared" si="448"/>
        <v>0</v>
      </c>
      <c r="AY98" s="9">
        <f t="shared" si="449"/>
        <v>55105</v>
      </c>
      <c r="AZ98" s="9">
        <f t="shared" si="450"/>
        <v>3261</v>
      </c>
      <c r="BA98" s="9">
        <f t="shared" si="451"/>
        <v>2052</v>
      </c>
      <c r="BB98" s="47">
        <f t="shared" si="452"/>
        <v>0.51</v>
      </c>
      <c r="BC98" s="47">
        <f t="shared" si="453"/>
        <v>0</v>
      </c>
      <c r="BD98" s="47">
        <f t="shared" si="454"/>
        <v>0.51</v>
      </c>
    </row>
    <row r="99" spans="1:57" x14ac:dyDescent="0.25">
      <c r="A99" s="5">
        <v>1429</v>
      </c>
      <c r="B99" s="2">
        <v>600019713</v>
      </c>
      <c r="C99" s="7">
        <v>673731</v>
      </c>
      <c r="D99" s="8" t="s">
        <v>41</v>
      </c>
      <c r="E99" s="2">
        <v>3147</v>
      </c>
      <c r="F99" s="2" t="s">
        <v>27</v>
      </c>
      <c r="G99" s="7" t="s">
        <v>96</v>
      </c>
      <c r="H99" s="9">
        <v>7473238</v>
      </c>
      <c r="I99" s="9">
        <v>5063951</v>
      </c>
      <c r="J99" s="9">
        <v>404250</v>
      </c>
      <c r="K99" s="9">
        <v>1848252</v>
      </c>
      <c r="L99" s="9">
        <v>101279</v>
      </c>
      <c r="M99" s="9">
        <v>55506</v>
      </c>
      <c r="N99" s="63">
        <v>11.12</v>
      </c>
      <c r="O99" s="47">
        <v>8.1199999999999992</v>
      </c>
      <c r="P99" s="47">
        <v>3.0000000000000004</v>
      </c>
      <c r="Q99" s="9">
        <f>(OON!CF99+OON!CG99)*-1</f>
        <v>0</v>
      </c>
      <c r="R99" s="50"/>
      <c r="S99" s="50"/>
      <c r="T99" s="50"/>
      <c r="U99" s="50"/>
      <c r="V99" s="50"/>
      <c r="W99" s="50"/>
      <c r="X99" s="9">
        <f t="shared" si="437"/>
        <v>0</v>
      </c>
      <c r="Y99" s="9"/>
      <c r="Z99" s="9">
        <f>OON!CF99+OON!CG99</f>
        <v>0</v>
      </c>
      <c r="AA99" s="9">
        <f>OON!CA99+OON!CE99</f>
        <v>0</v>
      </c>
      <c r="AB99" s="9">
        <f t="shared" si="438"/>
        <v>0</v>
      </c>
      <c r="AC99" s="9">
        <f t="shared" si="439"/>
        <v>0</v>
      </c>
      <c r="AD99" s="9">
        <f t="shared" si="440"/>
        <v>0</v>
      </c>
      <c r="AE99" s="9">
        <f t="shared" si="441"/>
        <v>0</v>
      </c>
      <c r="AF99" s="50"/>
      <c r="AG99" s="50"/>
      <c r="AH99" s="50"/>
      <c r="AI99" s="9">
        <f t="shared" si="442"/>
        <v>0</v>
      </c>
      <c r="AJ99" s="47">
        <f>OON!CJ99</f>
        <v>0</v>
      </c>
      <c r="AK99" s="47">
        <f>OON!CK99</f>
        <v>0</v>
      </c>
      <c r="AL99" s="47"/>
      <c r="AM99" s="47"/>
      <c r="AN99" s="47"/>
      <c r="AO99" s="47"/>
      <c r="AP99" s="47"/>
      <c r="AQ99" s="47"/>
      <c r="AR99" s="47"/>
      <c r="AS99" s="47">
        <f t="shared" si="443"/>
        <v>0</v>
      </c>
      <c r="AT99" s="47">
        <f t="shared" si="444"/>
        <v>0</v>
      </c>
      <c r="AU99" s="47">
        <f t="shared" si="445"/>
        <v>0</v>
      </c>
      <c r="AV99" s="9">
        <f t="shared" si="446"/>
        <v>7473238</v>
      </c>
      <c r="AW99" s="9">
        <f t="shared" si="447"/>
        <v>5063951</v>
      </c>
      <c r="AX99" s="9">
        <f t="shared" si="448"/>
        <v>404250</v>
      </c>
      <c r="AY99" s="9">
        <f t="shared" si="449"/>
        <v>1848252</v>
      </c>
      <c r="AZ99" s="9">
        <f t="shared" si="450"/>
        <v>101279</v>
      </c>
      <c r="BA99" s="9">
        <f t="shared" si="451"/>
        <v>55506</v>
      </c>
      <c r="BB99" s="47">
        <f t="shared" si="452"/>
        <v>11.12</v>
      </c>
      <c r="BC99" s="47">
        <f t="shared" si="453"/>
        <v>8.1199999999999992</v>
      </c>
      <c r="BD99" s="47">
        <f t="shared" si="454"/>
        <v>3.0000000000000004</v>
      </c>
    </row>
    <row r="100" spans="1:57" x14ac:dyDescent="0.25">
      <c r="A100" s="5">
        <v>1429</v>
      </c>
      <c r="B100" s="2">
        <v>600019713</v>
      </c>
      <c r="C100" s="7">
        <v>673731</v>
      </c>
      <c r="D100" s="8" t="s">
        <v>41</v>
      </c>
      <c r="E100" s="2">
        <v>3147</v>
      </c>
      <c r="F100" s="2" t="s">
        <v>27</v>
      </c>
      <c r="G100" s="7" t="s">
        <v>96</v>
      </c>
      <c r="H100" s="9">
        <v>8847090</v>
      </c>
      <c r="I100" s="9">
        <v>6464759</v>
      </c>
      <c r="J100" s="9">
        <v>0</v>
      </c>
      <c r="K100" s="9">
        <v>2185089</v>
      </c>
      <c r="L100" s="9">
        <v>129295</v>
      </c>
      <c r="M100" s="9">
        <v>67947</v>
      </c>
      <c r="N100" s="63">
        <v>15.23</v>
      </c>
      <c r="O100" s="47">
        <v>9.49</v>
      </c>
      <c r="P100" s="47">
        <v>5.74</v>
      </c>
      <c r="Q100" s="9">
        <f>(OON!CF100+OON!CG100)*-1</f>
        <v>0</v>
      </c>
      <c r="R100" s="50"/>
      <c r="S100" s="50"/>
      <c r="T100" s="50"/>
      <c r="U100" s="50"/>
      <c r="V100" s="50"/>
      <c r="W100" s="50"/>
      <c r="X100" s="9">
        <f t="shared" si="437"/>
        <v>0</v>
      </c>
      <c r="Y100" s="9"/>
      <c r="Z100" s="9">
        <f>OON!CF100+OON!CG100</f>
        <v>0</v>
      </c>
      <c r="AA100" s="9">
        <f>OON!CA100+OON!CE100</f>
        <v>0</v>
      </c>
      <c r="AB100" s="9">
        <f t="shared" si="438"/>
        <v>0</v>
      </c>
      <c r="AC100" s="9">
        <f t="shared" si="439"/>
        <v>0</v>
      </c>
      <c r="AD100" s="9">
        <f t="shared" si="440"/>
        <v>0</v>
      </c>
      <c r="AE100" s="9">
        <f t="shared" si="441"/>
        <v>0</v>
      </c>
      <c r="AF100" s="50"/>
      <c r="AG100" s="50"/>
      <c r="AH100" s="50"/>
      <c r="AI100" s="9">
        <f t="shared" si="442"/>
        <v>0</v>
      </c>
      <c r="AJ100" s="47">
        <f>OON!CJ100</f>
        <v>0</v>
      </c>
      <c r="AK100" s="47">
        <f>OON!CK100</f>
        <v>0</v>
      </c>
      <c r="AL100" s="47"/>
      <c r="AM100" s="47"/>
      <c r="AN100" s="47"/>
      <c r="AO100" s="47"/>
      <c r="AP100" s="47"/>
      <c r="AQ100" s="47"/>
      <c r="AR100" s="47"/>
      <c r="AS100" s="47">
        <f t="shared" si="443"/>
        <v>0</v>
      </c>
      <c r="AT100" s="47">
        <f t="shared" si="444"/>
        <v>0</v>
      </c>
      <c r="AU100" s="47">
        <f t="shared" si="445"/>
        <v>0</v>
      </c>
      <c r="AV100" s="9">
        <f t="shared" si="446"/>
        <v>8847090</v>
      </c>
      <c r="AW100" s="9">
        <f t="shared" si="447"/>
        <v>6464759</v>
      </c>
      <c r="AX100" s="9">
        <f t="shared" si="448"/>
        <v>0</v>
      </c>
      <c r="AY100" s="9">
        <f t="shared" si="449"/>
        <v>2185089</v>
      </c>
      <c r="AZ100" s="9">
        <f t="shared" si="450"/>
        <v>129295</v>
      </c>
      <c r="BA100" s="9">
        <f t="shared" si="451"/>
        <v>67947</v>
      </c>
      <c r="BB100" s="47">
        <f t="shared" si="452"/>
        <v>15.23</v>
      </c>
      <c r="BC100" s="47">
        <f t="shared" si="453"/>
        <v>9.49</v>
      </c>
      <c r="BD100" s="47">
        <f t="shared" si="454"/>
        <v>5.74</v>
      </c>
    </row>
    <row r="101" spans="1:57" x14ac:dyDescent="0.25">
      <c r="A101" s="5">
        <v>1429</v>
      </c>
      <c r="B101" s="2">
        <v>600019713</v>
      </c>
      <c r="C101" s="7">
        <v>673731</v>
      </c>
      <c r="D101" s="8" t="s">
        <v>41</v>
      </c>
      <c r="E101" s="2">
        <v>3150</v>
      </c>
      <c r="F101" s="2" t="s">
        <v>31</v>
      </c>
      <c r="G101" s="2" t="s">
        <v>19</v>
      </c>
      <c r="H101" s="9">
        <v>10055817</v>
      </c>
      <c r="I101" s="9">
        <v>6603256</v>
      </c>
      <c r="J101" s="9">
        <v>756200</v>
      </c>
      <c r="K101" s="9">
        <v>2487496</v>
      </c>
      <c r="L101" s="9">
        <v>132065</v>
      </c>
      <c r="M101" s="9">
        <v>76800</v>
      </c>
      <c r="N101" s="63">
        <v>11.129999999999999</v>
      </c>
      <c r="O101" s="47">
        <v>9.52</v>
      </c>
      <c r="P101" s="47">
        <v>1.6099999999999999</v>
      </c>
      <c r="Q101" s="9">
        <f>(OON!CF101+OON!CG101)*-1</f>
        <v>0</v>
      </c>
      <c r="R101" s="9"/>
      <c r="S101" s="9"/>
      <c r="T101" s="9"/>
      <c r="U101" s="9"/>
      <c r="V101" s="9"/>
      <c r="W101" s="9"/>
      <c r="X101" s="9">
        <f t="shared" si="437"/>
        <v>0</v>
      </c>
      <c r="Y101" s="9"/>
      <c r="Z101" s="9">
        <f>OON!CF101+OON!CG101</f>
        <v>0</v>
      </c>
      <c r="AA101" s="9">
        <f>OON!CA101+OON!CE101</f>
        <v>0</v>
      </c>
      <c r="AB101" s="9">
        <f t="shared" si="438"/>
        <v>0</v>
      </c>
      <c r="AC101" s="9">
        <f t="shared" si="439"/>
        <v>0</v>
      </c>
      <c r="AD101" s="9">
        <f t="shared" si="440"/>
        <v>0</v>
      </c>
      <c r="AE101" s="9">
        <f t="shared" si="441"/>
        <v>0</v>
      </c>
      <c r="AF101" s="9"/>
      <c r="AG101" s="9"/>
      <c r="AH101" s="9"/>
      <c r="AI101" s="9">
        <f t="shared" si="442"/>
        <v>0</v>
      </c>
      <c r="AJ101" s="47">
        <f>OON!CJ101</f>
        <v>0</v>
      </c>
      <c r="AK101" s="47">
        <f>OON!CK101</f>
        <v>0</v>
      </c>
      <c r="AL101" s="47"/>
      <c r="AM101" s="47"/>
      <c r="AN101" s="47"/>
      <c r="AO101" s="47"/>
      <c r="AP101" s="47"/>
      <c r="AQ101" s="47"/>
      <c r="AR101" s="47"/>
      <c r="AS101" s="47">
        <f t="shared" si="443"/>
        <v>0</v>
      </c>
      <c r="AT101" s="47">
        <f t="shared" si="444"/>
        <v>0</v>
      </c>
      <c r="AU101" s="47">
        <f t="shared" si="445"/>
        <v>0</v>
      </c>
      <c r="AV101" s="9">
        <f t="shared" si="446"/>
        <v>10055817</v>
      </c>
      <c r="AW101" s="9">
        <f t="shared" si="447"/>
        <v>6603256</v>
      </c>
      <c r="AX101" s="9">
        <f t="shared" si="448"/>
        <v>756200</v>
      </c>
      <c r="AY101" s="9">
        <f t="shared" si="449"/>
        <v>2487496</v>
      </c>
      <c r="AZ101" s="9">
        <f t="shared" si="450"/>
        <v>132065</v>
      </c>
      <c r="BA101" s="9">
        <f t="shared" si="451"/>
        <v>76800</v>
      </c>
      <c r="BB101" s="47">
        <f t="shared" si="452"/>
        <v>11.129999999999999</v>
      </c>
      <c r="BC101" s="47">
        <f t="shared" si="453"/>
        <v>9.52</v>
      </c>
      <c r="BD101" s="47">
        <f t="shared" si="454"/>
        <v>1.6099999999999999</v>
      </c>
    </row>
    <row r="102" spans="1:57" x14ac:dyDescent="0.25">
      <c r="A102" s="30"/>
      <c r="B102" s="31"/>
      <c r="C102" s="32"/>
      <c r="D102" s="33" t="s">
        <v>169</v>
      </c>
      <c r="E102" s="31"/>
      <c r="F102" s="31"/>
      <c r="G102" s="31"/>
      <c r="H102" s="34">
        <v>74334510</v>
      </c>
      <c r="I102" s="34">
        <v>52493694</v>
      </c>
      <c r="J102" s="34">
        <v>1890610</v>
      </c>
      <c r="K102" s="34">
        <v>18381895</v>
      </c>
      <c r="L102" s="34">
        <v>1049874</v>
      </c>
      <c r="M102" s="34">
        <v>518437</v>
      </c>
      <c r="N102" s="64">
        <v>104.39000000000001</v>
      </c>
      <c r="O102" s="64">
        <v>67.64</v>
      </c>
      <c r="P102" s="64">
        <v>36.75</v>
      </c>
      <c r="Q102" s="34">
        <f t="shared" ref="Q102:BD102" si="455">SUM(Q94:Q101)</f>
        <v>0</v>
      </c>
      <c r="R102" s="34">
        <f t="shared" si="455"/>
        <v>0</v>
      </c>
      <c r="S102" s="34">
        <f t="shared" si="455"/>
        <v>0</v>
      </c>
      <c r="T102" s="34">
        <f t="shared" si="455"/>
        <v>0</v>
      </c>
      <c r="U102" s="34">
        <f t="shared" si="455"/>
        <v>0</v>
      </c>
      <c r="V102" s="34">
        <f t="shared" si="455"/>
        <v>0</v>
      </c>
      <c r="W102" s="34">
        <f t="shared" si="455"/>
        <v>0</v>
      </c>
      <c r="X102" s="34">
        <f t="shared" si="455"/>
        <v>0</v>
      </c>
      <c r="Y102" s="34">
        <f t="shared" si="455"/>
        <v>0</v>
      </c>
      <c r="Z102" s="34">
        <f t="shared" si="455"/>
        <v>0</v>
      </c>
      <c r="AA102" s="34">
        <f t="shared" si="455"/>
        <v>0</v>
      </c>
      <c r="AB102" s="34">
        <f t="shared" si="455"/>
        <v>0</v>
      </c>
      <c r="AC102" s="34">
        <f t="shared" si="455"/>
        <v>0</v>
      </c>
      <c r="AD102" s="34">
        <f t="shared" si="455"/>
        <v>0</v>
      </c>
      <c r="AE102" s="34">
        <f t="shared" si="455"/>
        <v>0</v>
      </c>
      <c r="AF102" s="34">
        <f t="shared" si="455"/>
        <v>0</v>
      </c>
      <c r="AG102" s="34">
        <f t="shared" si="455"/>
        <v>0</v>
      </c>
      <c r="AH102" s="34">
        <f t="shared" si="455"/>
        <v>0</v>
      </c>
      <c r="AI102" s="34">
        <f t="shared" si="455"/>
        <v>0</v>
      </c>
      <c r="AJ102" s="48">
        <f t="shared" si="455"/>
        <v>0</v>
      </c>
      <c r="AK102" s="48">
        <f t="shared" si="455"/>
        <v>0</v>
      </c>
      <c r="AL102" s="48">
        <f t="shared" si="455"/>
        <v>0</v>
      </c>
      <c r="AM102" s="48">
        <f t="shared" si="455"/>
        <v>0</v>
      </c>
      <c r="AN102" s="48">
        <f t="shared" si="455"/>
        <v>0</v>
      </c>
      <c r="AO102" s="48">
        <f t="shared" si="455"/>
        <v>0</v>
      </c>
      <c r="AP102" s="48">
        <f t="shared" si="455"/>
        <v>0</v>
      </c>
      <c r="AQ102" s="48">
        <f t="shared" si="455"/>
        <v>0</v>
      </c>
      <c r="AR102" s="48">
        <f t="shared" si="455"/>
        <v>0</v>
      </c>
      <c r="AS102" s="48">
        <f t="shared" si="455"/>
        <v>0</v>
      </c>
      <c r="AT102" s="48">
        <f t="shared" si="455"/>
        <v>0</v>
      </c>
      <c r="AU102" s="48">
        <f t="shared" si="455"/>
        <v>0</v>
      </c>
      <c r="AV102" s="34">
        <f t="shared" si="455"/>
        <v>74334510</v>
      </c>
      <c r="AW102" s="34">
        <f t="shared" si="455"/>
        <v>52493694</v>
      </c>
      <c r="AX102" s="34">
        <f t="shared" si="455"/>
        <v>1890610</v>
      </c>
      <c r="AY102" s="34">
        <f t="shared" si="455"/>
        <v>18381895</v>
      </c>
      <c r="AZ102" s="34">
        <f t="shared" si="455"/>
        <v>1049874</v>
      </c>
      <c r="BA102" s="34">
        <f t="shared" si="455"/>
        <v>518437</v>
      </c>
      <c r="BB102" s="48">
        <f t="shared" si="455"/>
        <v>104.39000000000001</v>
      </c>
      <c r="BC102" s="48">
        <f t="shared" si="455"/>
        <v>67.64</v>
      </c>
      <c r="BD102" s="48">
        <f t="shared" si="455"/>
        <v>36.75</v>
      </c>
      <c r="BE102" s="43">
        <f>AV102-H102</f>
        <v>0</v>
      </c>
    </row>
    <row r="103" spans="1:57" x14ac:dyDescent="0.25">
      <c r="A103" s="26">
        <v>1430</v>
      </c>
      <c r="B103" s="6">
        <v>600019802</v>
      </c>
      <c r="C103" s="27">
        <v>581071</v>
      </c>
      <c r="D103" s="28" t="s">
        <v>42</v>
      </c>
      <c r="E103" s="6">
        <v>3122</v>
      </c>
      <c r="F103" s="6" t="s">
        <v>18</v>
      </c>
      <c r="G103" s="6" t="s">
        <v>19</v>
      </c>
      <c r="H103" s="29">
        <v>35903298</v>
      </c>
      <c r="I103" s="29">
        <v>25961031</v>
      </c>
      <c r="J103" s="29">
        <v>289550</v>
      </c>
      <c r="K103" s="29">
        <v>8872696</v>
      </c>
      <c r="L103" s="29">
        <v>519221</v>
      </c>
      <c r="M103" s="29">
        <v>260800</v>
      </c>
      <c r="N103" s="63">
        <v>46.010000000000005</v>
      </c>
      <c r="O103" s="47">
        <v>35.590000000000003</v>
      </c>
      <c r="P103" s="47">
        <v>10.42</v>
      </c>
      <c r="Q103" s="9">
        <f>(OON!CF103+OON!CG103)*-1</f>
        <v>69500</v>
      </c>
      <c r="R103" s="29"/>
      <c r="S103" s="29"/>
      <c r="T103" s="29"/>
      <c r="U103" s="29"/>
      <c r="V103" s="29"/>
      <c r="W103" s="29"/>
      <c r="X103" s="9">
        <f t="shared" ref="X103:X106" si="456">SUM(Q103:W103)</f>
        <v>69500</v>
      </c>
      <c r="Y103" s="9"/>
      <c r="Z103" s="9">
        <f>OON!CF103+OON!CG103</f>
        <v>-69500</v>
      </c>
      <c r="AA103" s="9">
        <f>OON!CA103+OON!CE103</f>
        <v>0</v>
      </c>
      <c r="AB103" s="9">
        <f t="shared" ref="AB103:AB106" si="457">SUM(Y103:AA103)</f>
        <v>-69500</v>
      </c>
      <c r="AC103" s="9">
        <f t="shared" ref="AC103:AC106" si="458">X103+AB103</f>
        <v>0</v>
      </c>
      <c r="AD103" s="9">
        <f t="shared" ref="AD103:AD106" si="459">ROUND((X103+Y103+Z103)*33.8%,0)</f>
        <v>0</v>
      </c>
      <c r="AE103" s="9">
        <f t="shared" ref="AE103:AE106" si="460">ROUND(X103*2%,0)</f>
        <v>1390</v>
      </c>
      <c r="AF103" s="29"/>
      <c r="AG103" s="29"/>
      <c r="AH103" s="29"/>
      <c r="AI103" s="9">
        <f t="shared" ref="AI103:AI106" si="461">AF103+AG103+AH103</f>
        <v>0</v>
      </c>
      <c r="AJ103" s="47">
        <f>OON!CJ103</f>
        <v>0.1</v>
      </c>
      <c r="AK103" s="47">
        <f>OON!CK103</f>
        <v>0.02</v>
      </c>
      <c r="AL103" s="47"/>
      <c r="AM103" s="47"/>
      <c r="AN103" s="47"/>
      <c r="AO103" s="47"/>
      <c r="AP103" s="47"/>
      <c r="AQ103" s="47"/>
      <c r="AR103" s="47"/>
      <c r="AS103" s="47">
        <f t="shared" ref="AS103:AS106" si="462">AJ103+AL103+AM103+AP103+AR103+AN103</f>
        <v>0.1</v>
      </c>
      <c r="AT103" s="47">
        <f t="shared" ref="AT103:AT106" si="463">AK103+AQ103+AO103</f>
        <v>0.02</v>
      </c>
      <c r="AU103" s="47">
        <f t="shared" ref="AU103:AU106" si="464">AS103+AT103</f>
        <v>0.12000000000000001</v>
      </c>
      <c r="AV103" s="9">
        <f t="shared" ref="AV103:AV106" si="465">AW103+AX103+AY103+AZ103+BA103</f>
        <v>35904688</v>
      </c>
      <c r="AW103" s="9">
        <f t="shared" ref="AW103:AW106" si="466">I103+X103</f>
        <v>26030531</v>
      </c>
      <c r="AX103" s="9">
        <f t="shared" ref="AX103:AX106" si="467">J103+AB103</f>
        <v>220050</v>
      </c>
      <c r="AY103" s="9">
        <f t="shared" ref="AY103:AY106" si="468">K103+AD103</f>
        <v>8872696</v>
      </c>
      <c r="AZ103" s="9">
        <f t="shared" ref="AZ103:AZ106" si="469">L103+AE103</f>
        <v>520611</v>
      </c>
      <c r="BA103" s="9">
        <f t="shared" ref="BA103:BA106" si="470">M103+AI103</f>
        <v>260800</v>
      </c>
      <c r="BB103" s="47">
        <f t="shared" ref="BB103:BB106" si="471">BC103+BD103</f>
        <v>46.13</v>
      </c>
      <c r="BC103" s="47">
        <f t="shared" ref="BC103:BC106" si="472">O103+AS103</f>
        <v>35.690000000000005</v>
      </c>
      <c r="BD103" s="47">
        <f t="shared" ref="BD103:BD106" si="473">P103+AT103</f>
        <v>10.44</v>
      </c>
    </row>
    <row r="104" spans="1:57" x14ac:dyDescent="0.25">
      <c r="A104" s="5">
        <v>1430</v>
      </c>
      <c r="B104" s="2">
        <v>600019802</v>
      </c>
      <c r="C104" s="7">
        <v>581071</v>
      </c>
      <c r="D104" s="8" t="s">
        <v>42</v>
      </c>
      <c r="E104" s="20">
        <v>3122</v>
      </c>
      <c r="F104" s="20" t="s">
        <v>110</v>
      </c>
      <c r="G104" s="20" t="s">
        <v>96</v>
      </c>
      <c r="H104" s="9">
        <v>10474</v>
      </c>
      <c r="I104" s="50">
        <v>7712</v>
      </c>
      <c r="J104" s="50">
        <v>0</v>
      </c>
      <c r="K104" s="50">
        <v>2607</v>
      </c>
      <c r="L104" s="50">
        <v>155</v>
      </c>
      <c r="M104" s="50">
        <v>0</v>
      </c>
      <c r="N104" s="63">
        <v>2.0000000000000004E-2</v>
      </c>
      <c r="O104" s="47">
        <v>2.0000000000000004E-2</v>
      </c>
      <c r="P104" s="47">
        <v>0</v>
      </c>
      <c r="Q104" s="9">
        <f>(OON!CF104+OON!CG104)*-1</f>
        <v>0</v>
      </c>
      <c r="R104" s="50"/>
      <c r="S104" s="50"/>
      <c r="T104" s="50"/>
      <c r="U104" s="50"/>
      <c r="V104" s="50"/>
      <c r="W104" s="50"/>
      <c r="X104" s="9">
        <f t="shared" si="456"/>
        <v>0</v>
      </c>
      <c r="Y104" s="9"/>
      <c r="Z104" s="9">
        <f>OON!CF104+OON!CG104</f>
        <v>0</v>
      </c>
      <c r="AA104" s="9">
        <f>OON!CA104+OON!CE104</f>
        <v>0</v>
      </c>
      <c r="AB104" s="9">
        <f t="shared" si="457"/>
        <v>0</v>
      </c>
      <c r="AC104" s="9">
        <f t="shared" si="458"/>
        <v>0</v>
      </c>
      <c r="AD104" s="9">
        <f t="shared" si="459"/>
        <v>0</v>
      </c>
      <c r="AE104" s="9">
        <f t="shared" si="460"/>
        <v>0</v>
      </c>
      <c r="AF104" s="50"/>
      <c r="AG104" s="50"/>
      <c r="AH104" s="50"/>
      <c r="AI104" s="9">
        <f t="shared" si="461"/>
        <v>0</v>
      </c>
      <c r="AJ104" s="47">
        <f>OON!CJ104</f>
        <v>0</v>
      </c>
      <c r="AK104" s="47">
        <f>OON!CK104</f>
        <v>0</v>
      </c>
      <c r="AL104" s="47"/>
      <c r="AM104" s="47"/>
      <c r="AN104" s="47"/>
      <c r="AO104" s="47"/>
      <c r="AP104" s="47"/>
      <c r="AQ104" s="47"/>
      <c r="AR104" s="47"/>
      <c r="AS104" s="47">
        <f t="shared" si="462"/>
        <v>0</v>
      </c>
      <c r="AT104" s="47">
        <f t="shared" si="463"/>
        <v>0</v>
      </c>
      <c r="AU104" s="47">
        <f t="shared" si="464"/>
        <v>0</v>
      </c>
      <c r="AV104" s="9">
        <f t="shared" si="465"/>
        <v>10474</v>
      </c>
      <c r="AW104" s="9">
        <f t="shared" si="466"/>
        <v>7712</v>
      </c>
      <c r="AX104" s="9">
        <f t="shared" si="467"/>
        <v>0</v>
      </c>
      <c r="AY104" s="9">
        <f t="shared" si="468"/>
        <v>2607</v>
      </c>
      <c r="AZ104" s="9">
        <f t="shared" si="469"/>
        <v>155</v>
      </c>
      <c r="BA104" s="9">
        <f t="shared" si="470"/>
        <v>0</v>
      </c>
      <c r="BB104" s="47">
        <f t="shared" si="471"/>
        <v>2.0000000000000004E-2</v>
      </c>
      <c r="BC104" s="47">
        <f t="shared" si="472"/>
        <v>2.0000000000000004E-2</v>
      </c>
      <c r="BD104" s="47">
        <f t="shared" si="473"/>
        <v>0</v>
      </c>
    </row>
    <row r="105" spans="1:57" x14ac:dyDescent="0.25">
      <c r="A105" s="5">
        <v>1430</v>
      </c>
      <c r="B105" s="2">
        <v>600019802</v>
      </c>
      <c r="C105" s="7">
        <v>581071</v>
      </c>
      <c r="D105" s="8" t="s">
        <v>42</v>
      </c>
      <c r="E105" s="2">
        <v>3141</v>
      </c>
      <c r="F105" s="2" t="s">
        <v>20</v>
      </c>
      <c r="G105" s="7" t="s">
        <v>96</v>
      </c>
      <c r="H105" s="9">
        <v>828251</v>
      </c>
      <c r="I105" s="9">
        <v>583644</v>
      </c>
      <c r="J105" s="9">
        <v>20000</v>
      </c>
      <c r="K105" s="9">
        <v>204032</v>
      </c>
      <c r="L105" s="9">
        <v>11673</v>
      </c>
      <c r="M105" s="9">
        <v>8902</v>
      </c>
      <c r="N105" s="63">
        <v>1.9</v>
      </c>
      <c r="O105" s="47">
        <v>0</v>
      </c>
      <c r="P105" s="47">
        <v>1.9</v>
      </c>
      <c r="Q105" s="9">
        <f>(OON!CF105+OON!CG105)*-1</f>
        <v>20000</v>
      </c>
      <c r="R105" s="50"/>
      <c r="S105" s="50"/>
      <c r="T105" s="50"/>
      <c r="U105" s="50"/>
      <c r="V105" s="50"/>
      <c r="W105" s="50"/>
      <c r="X105" s="9">
        <f t="shared" si="456"/>
        <v>20000</v>
      </c>
      <c r="Y105" s="9"/>
      <c r="Z105" s="9">
        <f>OON!CF105+OON!CG105</f>
        <v>-20000</v>
      </c>
      <c r="AA105" s="9">
        <f>OON!CA105+OON!CE105</f>
        <v>0</v>
      </c>
      <c r="AB105" s="9">
        <f t="shared" si="457"/>
        <v>-20000</v>
      </c>
      <c r="AC105" s="9">
        <f t="shared" si="458"/>
        <v>0</v>
      </c>
      <c r="AD105" s="9">
        <f t="shared" si="459"/>
        <v>0</v>
      </c>
      <c r="AE105" s="9">
        <f t="shared" si="460"/>
        <v>400</v>
      </c>
      <c r="AF105" s="50"/>
      <c r="AG105" s="50"/>
      <c r="AH105" s="50"/>
      <c r="AI105" s="9">
        <f t="shared" si="461"/>
        <v>0</v>
      </c>
      <c r="AJ105" s="47">
        <f>OON!CJ105</f>
        <v>0</v>
      </c>
      <c r="AK105" s="47">
        <f>OON!CK105</f>
        <v>0</v>
      </c>
      <c r="AL105" s="47"/>
      <c r="AM105" s="47"/>
      <c r="AN105" s="47"/>
      <c r="AO105" s="47"/>
      <c r="AP105" s="47"/>
      <c r="AQ105" s="47"/>
      <c r="AR105" s="47"/>
      <c r="AS105" s="47">
        <f t="shared" si="462"/>
        <v>0</v>
      </c>
      <c r="AT105" s="47">
        <f t="shared" si="463"/>
        <v>0</v>
      </c>
      <c r="AU105" s="47">
        <f t="shared" si="464"/>
        <v>0</v>
      </c>
      <c r="AV105" s="9">
        <f t="shared" si="465"/>
        <v>828651</v>
      </c>
      <c r="AW105" s="9">
        <f t="shared" si="466"/>
        <v>603644</v>
      </c>
      <c r="AX105" s="9">
        <f t="shared" si="467"/>
        <v>0</v>
      </c>
      <c r="AY105" s="9">
        <f t="shared" si="468"/>
        <v>204032</v>
      </c>
      <c r="AZ105" s="9">
        <f t="shared" si="469"/>
        <v>12073</v>
      </c>
      <c r="BA105" s="9">
        <f t="shared" si="470"/>
        <v>8902</v>
      </c>
      <c r="BB105" s="47">
        <f t="shared" si="471"/>
        <v>1.9</v>
      </c>
      <c r="BC105" s="47">
        <f t="shared" si="472"/>
        <v>0</v>
      </c>
      <c r="BD105" s="47">
        <f t="shared" si="473"/>
        <v>1.9</v>
      </c>
    </row>
    <row r="106" spans="1:57" x14ac:dyDescent="0.25">
      <c r="A106" s="5">
        <v>1430</v>
      </c>
      <c r="B106" s="2">
        <v>600019802</v>
      </c>
      <c r="C106" s="7">
        <v>581071</v>
      </c>
      <c r="D106" s="8" t="s">
        <v>42</v>
      </c>
      <c r="E106" s="2">
        <v>3147</v>
      </c>
      <c r="F106" s="2" t="s">
        <v>27</v>
      </c>
      <c r="G106" s="7" t="s">
        <v>96</v>
      </c>
      <c r="H106" s="9">
        <v>5194224</v>
      </c>
      <c r="I106" s="9">
        <v>3781098</v>
      </c>
      <c r="J106" s="9">
        <v>18000</v>
      </c>
      <c r="K106" s="9">
        <v>1284095</v>
      </c>
      <c r="L106" s="9">
        <v>75622</v>
      </c>
      <c r="M106" s="9">
        <v>35409</v>
      </c>
      <c r="N106" s="63">
        <v>8.6999999999999993</v>
      </c>
      <c r="O106" s="47">
        <v>5.79</v>
      </c>
      <c r="P106" s="47">
        <v>2.91</v>
      </c>
      <c r="Q106" s="9">
        <f>(OON!CF106+OON!CG106)*-1</f>
        <v>9750</v>
      </c>
      <c r="R106" s="50"/>
      <c r="S106" s="50"/>
      <c r="T106" s="50"/>
      <c r="U106" s="50"/>
      <c r="V106" s="50"/>
      <c r="W106" s="50"/>
      <c r="X106" s="9">
        <f t="shared" si="456"/>
        <v>9750</v>
      </c>
      <c r="Y106" s="9"/>
      <c r="Z106" s="9">
        <f>OON!CF106+OON!CG106</f>
        <v>-9750</v>
      </c>
      <c r="AA106" s="9">
        <f>OON!CA106+OON!CE106</f>
        <v>0</v>
      </c>
      <c r="AB106" s="9">
        <f t="shared" si="457"/>
        <v>-9750</v>
      </c>
      <c r="AC106" s="9">
        <f t="shared" si="458"/>
        <v>0</v>
      </c>
      <c r="AD106" s="9">
        <f t="shared" si="459"/>
        <v>0</v>
      </c>
      <c r="AE106" s="9">
        <f t="shared" si="460"/>
        <v>195</v>
      </c>
      <c r="AF106" s="50"/>
      <c r="AG106" s="50"/>
      <c r="AH106" s="50"/>
      <c r="AI106" s="9">
        <f t="shared" si="461"/>
        <v>0</v>
      </c>
      <c r="AJ106" s="47">
        <f>OON!CJ106</f>
        <v>0</v>
      </c>
      <c r="AK106" s="47">
        <f>OON!CK106</f>
        <v>0.04</v>
      </c>
      <c r="AL106" s="47"/>
      <c r="AM106" s="47"/>
      <c r="AN106" s="47"/>
      <c r="AO106" s="47"/>
      <c r="AP106" s="47"/>
      <c r="AQ106" s="47"/>
      <c r="AR106" s="47"/>
      <c r="AS106" s="47">
        <f t="shared" si="462"/>
        <v>0</v>
      </c>
      <c r="AT106" s="47">
        <f t="shared" si="463"/>
        <v>0.04</v>
      </c>
      <c r="AU106" s="47">
        <f t="shared" si="464"/>
        <v>0.04</v>
      </c>
      <c r="AV106" s="9">
        <f t="shared" si="465"/>
        <v>5194419</v>
      </c>
      <c r="AW106" s="9">
        <f t="shared" si="466"/>
        <v>3790848</v>
      </c>
      <c r="AX106" s="9">
        <f t="shared" si="467"/>
        <v>8250</v>
      </c>
      <c r="AY106" s="9">
        <f t="shared" si="468"/>
        <v>1284095</v>
      </c>
      <c r="AZ106" s="9">
        <f t="shared" si="469"/>
        <v>75817</v>
      </c>
      <c r="BA106" s="9">
        <f t="shared" si="470"/>
        <v>35409</v>
      </c>
      <c r="BB106" s="47">
        <f t="shared" si="471"/>
        <v>8.74</v>
      </c>
      <c r="BC106" s="47">
        <f t="shared" si="472"/>
        <v>5.79</v>
      </c>
      <c r="BD106" s="47">
        <f t="shared" si="473"/>
        <v>2.95</v>
      </c>
    </row>
    <row r="107" spans="1:57" x14ac:dyDescent="0.25">
      <c r="A107" s="30"/>
      <c r="B107" s="31"/>
      <c r="C107" s="32"/>
      <c r="D107" s="33" t="s">
        <v>170</v>
      </c>
      <c r="E107" s="31"/>
      <c r="F107" s="31"/>
      <c r="G107" s="32"/>
      <c r="H107" s="34">
        <v>41936247</v>
      </c>
      <c r="I107" s="34">
        <v>30333485</v>
      </c>
      <c r="J107" s="34">
        <v>327550</v>
      </c>
      <c r="K107" s="34">
        <v>10363430</v>
      </c>
      <c r="L107" s="34">
        <v>606671</v>
      </c>
      <c r="M107" s="34">
        <v>305111</v>
      </c>
      <c r="N107" s="64">
        <v>56.63000000000001</v>
      </c>
      <c r="O107" s="64">
        <v>41.400000000000006</v>
      </c>
      <c r="P107" s="64">
        <v>15.23</v>
      </c>
      <c r="Q107" s="51">
        <f t="shared" ref="Q107:BD107" si="474">SUM(Q103:Q106)</f>
        <v>99250</v>
      </c>
      <c r="R107" s="51">
        <f t="shared" si="474"/>
        <v>0</v>
      </c>
      <c r="S107" s="51">
        <f t="shared" si="474"/>
        <v>0</v>
      </c>
      <c r="T107" s="51">
        <f t="shared" si="474"/>
        <v>0</v>
      </c>
      <c r="U107" s="51">
        <f t="shared" si="474"/>
        <v>0</v>
      </c>
      <c r="V107" s="51">
        <f t="shared" si="474"/>
        <v>0</v>
      </c>
      <c r="W107" s="51">
        <f t="shared" si="474"/>
        <v>0</v>
      </c>
      <c r="X107" s="51">
        <f t="shared" si="474"/>
        <v>99250</v>
      </c>
      <c r="Y107" s="51">
        <f t="shared" si="474"/>
        <v>0</v>
      </c>
      <c r="Z107" s="51">
        <f t="shared" si="474"/>
        <v>-99250</v>
      </c>
      <c r="AA107" s="51">
        <f t="shared" si="474"/>
        <v>0</v>
      </c>
      <c r="AB107" s="51">
        <f t="shared" si="474"/>
        <v>-99250</v>
      </c>
      <c r="AC107" s="51">
        <f t="shared" si="474"/>
        <v>0</v>
      </c>
      <c r="AD107" s="51">
        <f t="shared" si="474"/>
        <v>0</v>
      </c>
      <c r="AE107" s="51">
        <f t="shared" si="474"/>
        <v>1985</v>
      </c>
      <c r="AF107" s="51">
        <f t="shared" si="474"/>
        <v>0</v>
      </c>
      <c r="AG107" s="51">
        <f t="shared" si="474"/>
        <v>0</v>
      </c>
      <c r="AH107" s="51">
        <f t="shared" si="474"/>
        <v>0</v>
      </c>
      <c r="AI107" s="51">
        <f t="shared" si="474"/>
        <v>0</v>
      </c>
      <c r="AJ107" s="58">
        <f t="shared" si="474"/>
        <v>0.1</v>
      </c>
      <c r="AK107" s="58">
        <f t="shared" si="474"/>
        <v>0.06</v>
      </c>
      <c r="AL107" s="48">
        <f t="shared" si="474"/>
        <v>0</v>
      </c>
      <c r="AM107" s="48">
        <f t="shared" si="474"/>
        <v>0</v>
      </c>
      <c r="AN107" s="48">
        <f t="shared" si="474"/>
        <v>0</v>
      </c>
      <c r="AO107" s="48">
        <f t="shared" si="474"/>
        <v>0</v>
      </c>
      <c r="AP107" s="48">
        <f t="shared" si="474"/>
        <v>0</v>
      </c>
      <c r="AQ107" s="48">
        <f t="shared" si="474"/>
        <v>0</v>
      </c>
      <c r="AR107" s="48">
        <f t="shared" si="474"/>
        <v>0</v>
      </c>
      <c r="AS107" s="48">
        <f t="shared" si="474"/>
        <v>0.1</v>
      </c>
      <c r="AT107" s="48">
        <f t="shared" si="474"/>
        <v>0.06</v>
      </c>
      <c r="AU107" s="48">
        <f t="shared" si="474"/>
        <v>0.16</v>
      </c>
      <c r="AV107" s="34">
        <f t="shared" si="474"/>
        <v>41938232</v>
      </c>
      <c r="AW107" s="34">
        <f t="shared" si="474"/>
        <v>30432735</v>
      </c>
      <c r="AX107" s="34">
        <f t="shared" si="474"/>
        <v>228300</v>
      </c>
      <c r="AY107" s="34">
        <f t="shared" si="474"/>
        <v>10363430</v>
      </c>
      <c r="AZ107" s="34">
        <f t="shared" si="474"/>
        <v>608656</v>
      </c>
      <c r="BA107" s="34">
        <f t="shared" si="474"/>
        <v>305111</v>
      </c>
      <c r="BB107" s="48">
        <f t="shared" si="474"/>
        <v>56.790000000000006</v>
      </c>
      <c r="BC107" s="48">
        <f t="shared" si="474"/>
        <v>41.500000000000007</v>
      </c>
      <c r="BD107" s="48">
        <f t="shared" si="474"/>
        <v>15.29</v>
      </c>
      <c r="BE107" s="43">
        <f>AV107-H107</f>
        <v>1985</v>
      </c>
    </row>
    <row r="108" spans="1:57" x14ac:dyDescent="0.25">
      <c r="A108" s="26">
        <v>1432</v>
      </c>
      <c r="B108" s="6">
        <v>600170594</v>
      </c>
      <c r="C108" s="27">
        <v>671274</v>
      </c>
      <c r="D108" s="28" t="s">
        <v>43</v>
      </c>
      <c r="E108" s="6">
        <v>3111</v>
      </c>
      <c r="F108" s="6" t="s">
        <v>226</v>
      </c>
      <c r="G108" s="6" t="s">
        <v>19</v>
      </c>
      <c r="H108" s="29">
        <v>1642229</v>
      </c>
      <c r="I108" s="29">
        <v>1202341</v>
      </c>
      <c r="J108" s="29">
        <v>0</v>
      </c>
      <c r="K108" s="29">
        <v>406391</v>
      </c>
      <c r="L108" s="29">
        <v>24047</v>
      </c>
      <c r="M108" s="29">
        <v>9450</v>
      </c>
      <c r="N108" s="63">
        <v>2.67</v>
      </c>
      <c r="O108" s="47">
        <v>2.16</v>
      </c>
      <c r="P108" s="47">
        <v>0.51</v>
      </c>
      <c r="Q108" s="9">
        <f>(OON!CF108+OON!CG108)*-1</f>
        <v>0</v>
      </c>
      <c r="R108" s="29"/>
      <c r="S108" s="29"/>
      <c r="T108" s="29"/>
      <c r="U108" s="29"/>
      <c r="V108" s="29"/>
      <c r="W108" s="29"/>
      <c r="X108" s="9">
        <f t="shared" ref="X108:X111" si="475">SUM(Q108:W108)</f>
        <v>0</v>
      </c>
      <c r="Y108" s="9"/>
      <c r="Z108" s="9">
        <f>OON!CF108+OON!CG108</f>
        <v>0</v>
      </c>
      <c r="AA108" s="9">
        <f>OON!CA108+OON!CE108</f>
        <v>0</v>
      </c>
      <c r="AB108" s="9">
        <f t="shared" ref="AB108:AB111" si="476">SUM(Y108:AA108)</f>
        <v>0</v>
      </c>
      <c r="AC108" s="9">
        <f t="shared" ref="AC108:AC111" si="477">X108+AB108</f>
        <v>0</v>
      </c>
      <c r="AD108" s="9">
        <f t="shared" ref="AD108:AD111" si="478">ROUND((X108+Y108+Z108)*33.8%,0)</f>
        <v>0</v>
      </c>
      <c r="AE108" s="9">
        <f t="shared" ref="AE108:AE111" si="479">ROUND(X108*2%,0)</f>
        <v>0</v>
      </c>
      <c r="AF108" s="29"/>
      <c r="AG108" s="29"/>
      <c r="AH108" s="29"/>
      <c r="AI108" s="9">
        <f t="shared" ref="AI108:AI111" si="480">AF108+AG108+AH108</f>
        <v>0</v>
      </c>
      <c r="AJ108" s="47">
        <f>OON!CJ108</f>
        <v>0</v>
      </c>
      <c r="AK108" s="47">
        <f>OON!CK108</f>
        <v>0</v>
      </c>
      <c r="AL108" s="47"/>
      <c r="AM108" s="47"/>
      <c r="AN108" s="47"/>
      <c r="AO108" s="47"/>
      <c r="AP108" s="47"/>
      <c r="AQ108" s="47"/>
      <c r="AR108" s="47"/>
      <c r="AS108" s="47">
        <f t="shared" ref="AS108:AS111" si="481">AJ108+AL108+AM108+AP108+AR108+AN108</f>
        <v>0</v>
      </c>
      <c r="AT108" s="47">
        <f t="shared" ref="AT108:AT111" si="482">AK108+AQ108+AO108</f>
        <v>0</v>
      </c>
      <c r="AU108" s="47">
        <f t="shared" ref="AU108:AU111" si="483">AS108+AT108</f>
        <v>0</v>
      </c>
      <c r="AV108" s="9">
        <f t="shared" ref="AV108:AV111" si="484">AW108+AX108+AY108+AZ108+BA108</f>
        <v>1642229</v>
      </c>
      <c r="AW108" s="9">
        <f t="shared" ref="AW108:AW111" si="485">I108+X108</f>
        <v>1202341</v>
      </c>
      <c r="AX108" s="9">
        <f t="shared" ref="AX108:AX111" si="486">J108+AB108</f>
        <v>0</v>
      </c>
      <c r="AY108" s="9">
        <f t="shared" ref="AY108:AY111" si="487">K108+AD108</f>
        <v>406391</v>
      </c>
      <c r="AZ108" s="9">
        <f t="shared" ref="AZ108:AZ111" si="488">L108+AE108</f>
        <v>24047</v>
      </c>
      <c r="BA108" s="9">
        <f t="shared" ref="BA108:BA111" si="489">M108+AI108</f>
        <v>9450</v>
      </c>
      <c r="BB108" s="47">
        <f t="shared" ref="BB108:BB111" si="490">BC108+BD108</f>
        <v>2.67</v>
      </c>
      <c r="BC108" s="47">
        <f t="shared" ref="BC108:BC111" si="491">O108+AS108</f>
        <v>2.16</v>
      </c>
      <c r="BD108" s="47">
        <f t="shared" ref="BD108:BD111" si="492">P108+AT108</f>
        <v>0.51</v>
      </c>
    </row>
    <row r="109" spans="1:57" x14ac:dyDescent="0.25">
      <c r="A109" s="5">
        <v>1432</v>
      </c>
      <c r="B109" s="2">
        <v>600170594</v>
      </c>
      <c r="C109" s="7">
        <v>671274</v>
      </c>
      <c r="D109" s="8" t="s">
        <v>43</v>
      </c>
      <c r="E109" s="2">
        <v>3123</v>
      </c>
      <c r="F109" s="2" t="s">
        <v>18</v>
      </c>
      <c r="G109" s="2" t="s">
        <v>19</v>
      </c>
      <c r="H109" s="9">
        <v>61340406</v>
      </c>
      <c r="I109" s="9">
        <v>44069314</v>
      </c>
      <c r="J109" s="9">
        <v>180000</v>
      </c>
      <c r="K109" s="9">
        <v>14956268</v>
      </c>
      <c r="L109" s="9">
        <v>881386</v>
      </c>
      <c r="M109" s="9">
        <v>1253438</v>
      </c>
      <c r="N109" s="63">
        <v>84.38</v>
      </c>
      <c r="O109" s="47">
        <v>59.51</v>
      </c>
      <c r="P109" s="47">
        <v>24.87</v>
      </c>
      <c r="Q109" s="9">
        <f>(OON!CF109+OON!CG109)*-1</f>
        <v>0</v>
      </c>
      <c r="R109" s="9"/>
      <c r="S109" s="9"/>
      <c r="T109" s="9"/>
      <c r="U109" s="9"/>
      <c r="V109" s="9"/>
      <c r="W109" s="9"/>
      <c r="X109" s="9">
        <f t="shared" si="475"/>
        <v>0</v>
      </c>
      <c r="Y109" s="9"/>
      <c r="Z109" s="9">
        <f>OON!CF109+OON!CG109</f>
        <v>0</v>
      </c>
      <c r="AA109" s="9">
        <f>OON!CA109+OON!CE109</f>
        <v>0</v>
      </c>
      <c r="AB109" s="9">
        <f t="shared" si="476"/>
        <v>0</v>
      </c>
      <c r="AC109" s="9">
        <f t="shared" si="477"/>
        <v>0</v>
      </c>
      <c r="AD109" s="9">
        <f t="shared" si="478"/>
        <v>0</v>
      </c>
      <c r="AE109" s="9">
        <f t="shared" si="479"/>
        <v>0</v>
      </c>
      <c r="AF109" s="9"/>
      <c r="AG109" s="9"/>
      <c r="AH109" s="9"/>
      <c r="AI109" s="9">
        <f t="shared" si="480"/>
        <v>0</v>
      </c>
      <c r="AJ109" s="47">
        <f>OON!CJ109</f>
        <v>0</v>
      </c>
      <c r="AK109" s="47">
        <f>OON!CK109</f>
        <v>0</v>
      </c>
      <c r="AL109" s="47"/>
      <c r="AM109" s="47"/>
      <c r="AN109" s="47"/>
      <c r="AO109" s="47"/>
      <c r="AP109" s="47"/>
      <c r="AQ109" s="47"/>
      <c r="AR109" s="47"/>
      <c r="AS109" s="47">
        <f t="shared" si="481"/>
        <v>0</v>
      </c>
      <c r="AT109" s="47">
        <f t="shared" si="482"/>
        <v>0</v>
      </c>
      <c r="AU109" s="47">
        <f t="shared" si="483"/>
        <v>0</v>
      </c>
      <c r="AV109" s="9">
        <f t="shared" si="484"/>
        <v>61340406</v>
      </c>
      <c r="AW109" s="9">
        <f t="shared" si="485"/>
        <v>44069314</v>
      </c>
      <c r="AX109" s="9">
        <f t="shared" si="486"/>
        <v>180000</v>
      </c>
      <c r="AY109" s="9">
        <f t="shared" si="487"/>
        <v>14956268</v>
      </c>
      <c r="AZ109" s="9">
        <f t="shared" si="488"/>
        <v>881386</v>
      </c>
      <c r="BA109" s="9">
        <f t="shared" si="489"/>
        <v>1253438</v>
      </c>
      <c r="BB109" s="47">
        <f t="shared" si="490"/>
        <v>84.38</v>
      </c>
      <c r="BC109" s="47">
        <f t="shared" si="491"/>
        <v>59.51</v>
      </c>
      <c r="BD109" s="47">
        <f t="shared" si="492"/>
        <v>24.87</v>
      </c>
    </row>
    <row r="110" spans="1:57" x14ac:dyDescent="0.25">
      <c r="A110" s="5">
        <v>1432</v>
      </c>
      <c r="B110" s="2">
        <v>600170594</v>
      </c>
      <c r="C110" s="7">
        <v>671274</v>
      </c>
      <c r="D110" s="8" t="s">
        <v>43</v>
      </c>
      <c r="E110" s="20">
        <v>3123</v>
      </c>
      <c r="F110" s="20" t="s">
        <v>110</v>
      </c>
      <c r="G110" s="20" t="s">
        <v>96</v>
      </c>
      <c r="H110" s="9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63">
        <v>0</v>
      </c>
      <c r="O110" s="47">
        <v>0</v>
      </c>
      <c r="P110" s="47">
        <v>0</v>
      </c>
      <c r="Q110" s="9">
        <f>(OON!CF110+OON!CG110)*-1</f>
        <v>0</v>
      </c>
      <c r="R110" s="50"/>
      <c r="S110" s="50"/>
      <c r="T110" s="50"/>
      <c r="U110" s="50"/>
      <c r="V110" s="50"/>
      <c r="W110" s="50"/>
      <c r="X110" s="9">
        <f t="shared" si="475"/>
        <v>0</v>
      </c>
      <c r="Y110" s="9"/>
      <c r="Z110" s="9">
        <f>OON!CF110+OON!CG110</f>
        <v>0</v>
      </c>
      <c r="AA110" s="9">
        <f>OON!CA110+OON!CE110</f>
        <v>0</v>
      </c>
      <c r="AB110" s="9">
        <f t="shared" si="476"/>
        <v>0</v>
      </c>
      <c r="AC110" s="9">
        <f t="shared" si="477"/>
        <v>0</v>
      </c>
      <c r="AD110" s="9">
        <f t="shared" si="478"/>
        <v>0</v>
      </c>
      <c r="AE110" s="9">
        <f t="shared" si="479"/>
        <v>0</v>
      </c>
      <c r="AF110" s="50"/>
      <c r="AG110" s="50"/>
      <c r="AH110" s="50"/>
      <c r="AI110" s="9">
        <f t="shared" si="480"/>
        <v>0</v>
      </c>
      <c r="AJ110" s="47">
        <f>OON!CJ110</f>
        <v>0</v>
      </c>
      <c r="AK110" s="47">
        <f>OON!CK110</f>
        <v>0</v>
      </c>
      <c r="AL110" s="47"/>
      <c r="AM110" s="47"/>
      <c r="AN110" s="47"/>
      <c r="AO110" s="47"/>
      <c r="AP110" s="47"/>
      <c r="AQ110" s="47"/>
      <c r="AR110" s="47"/>
      <c r="AS110" s="47">
        <f t="shared" si="481"/>
        <v>0</v>
      </c>
      <c r="AT110" s="47">
        <f t="shared" si="482"/>
        <v>0</v>
      </c>
      <c r="AU110" s="47">
        <f t="shared" si="483"/>
        <v>0</v>
      </c>
      <c r="AV110" s="9">
        <f t="shared" si="484"/>
        <v>0</v>
      </c>
      <c r="AW110" s="9">
        <f t="shared" si="485"/>
        <v>0</v>
      </c>
      <c r="AX110" s="9">
        <f t="shared" si="486"/>
        <v>0</v>
      </c>
      <c r="AY110" s="9">
        <f t="shared" si="487"/>
        <v>0</v>
      </c>
      <c r="AZ110" s="9">
        <f t="shared" si="488"/>
        <v>0</v>
      </c>
      <c r="BA110" s="9">
        <f t="shared" si="489"/>
        <v>0</v>
      </c>
      <c r="BB110" s="47">
        <f t="shared" si="490"/>
        <v>0</v>
      </c>
      <c r="BC110" s="47">
        <f t="shared" si="491"/>
        <v>0</v>
      </c>
      <c r="BD110" s="47">
        <f t="shared" si="492"/>
        <v>0</v>
      </c>
    </row>
    <row r="111" spans="1:57" x14ac:dyDescent="0.25">
      <c r="A111" s="5">
        <v>1432</v>
      </c>
      <c r="B111" s="2">
        <v>600170594</v>
      </c>
      <c r="C111" s="7">
        <v>671274</v>
      </c>
      <c r="D111" s="8" t="s">
        <v>43</v>
      </c>
      <c r="E111" s="2">
        <v>3141</v>
      </c>
      <c r="F111" s="2" t="s">
        <v>20</v>
      </c>
      <c r="G111" s="7" t="s">
        <v>96</v>
      </c>
      <c r="H111" s="9">
        <v>146244</v>
      </c>
      <c r="I111" s="9">
        <v>107103</v>
      </c>
      <c r="J111" s="9">
        <v>0</v>
      </c>
      <c r="K111" s="9">
        <v>36201</v>
      </c>
      <c r="L111" s="9">
        <v>2142</v>
      </c>
      <c r="M111" s="9">
        <v>798</v>
      </c>
      <c r="N111" s="63">
        <v>0.34</v>
      </c>
      <c r="O111" s="47">
        <v>0</v>
      </c>
      <c r="P111" s="47">
        <v>0.34</v>
      </c>
      <c r="Q111" s="9">
        <f>(OON!CF111+OON!CG111)*-1</f>
        <v>0</v>
      </c>
      <c r="R111" s="50"/>
      <c r="S111" s="50"/>
      <c r="T111" s="50"/>
      <c r="U111" s="50"/>
      <c r="V111" s="50"/>
      <c r="W111" s="50"/>
      <c r="X111" s="9">
        <f t="shared" si="475"/>
        <v>0</v>
      </c>
      <c r="Y111" s="9"/>
      <c r="Z111" s="9">
        <f>OON!CF111+OON!CG111</f>
        <v>0</v>
      </c>
      <c r="AA111" s="9">
        <f>OON!CA111+OON!CE111</f>
        <v>0</v>
      </c>
      <c r="AB111" s="9">
        <f t="shared" si="476"/>
        <v>0</v>
      </c>
      <c r="AC111" s="9">
        <f t="shared" si="477"/>
        <v>0</v>
      </c>
      <c r="AD111" s="9">
        <f t="shared" si="478"/>
        <v>0</v>
      </c>
      <c r="AE111" s="9">
        <f t="shared" si="479"/>
        <v>0</v>
      </c>
      <c r="AF111" s="50"/>
      <c r="AG111" s="50"/>
      <c r="AH111" s="50"/>
      <c r="AI111" s="9">
        <f t="shared" si="480"/>
        <v>0</v>
      </c>
      <c r="AJ111" s="47">
        <f>OON!CJ111</f>
        <v>0</v>
      </c>
      <c r="AK111" s="47">
        <f>OON!CK111</f>
        <v>0</v>
      </c>
      <c r="AL111" s="47"/>
      <c r="AM111" s="47"/>
      <c r="AN111" s="47"/>
      <c r="AO111" s="47"/>
      <c r="AP111" s="47"/>
      <c r="AQ111" s="47"/>
      <c r="AR111" s="47"/>
      <c r="AS111" s="47">
        <f t="shared" si="481"/>
        <v>0</v>
      </c>
      <c r="AT111" s="47">
        <f t="shared" si="482"/>
        <v>0</v>
      </c>
      <c r="AU111" s="47">
        <f t="shared" si="483"/>
        <v>0</v>
      </c>
      <c r="AV111" s="9">
        <f t="shared" si="484"/>
        <v>146244</v>
      </c>
      <c r="AW111" s="9">
        <f t="shared" si="485"/>
        <v>107103</v>
      </c>
      <c r="AX111" s="9">
        <f t="shared" si="486"/>
        <v>0</v>
      </c>
      <c r="AY111" s="9">
        <f t="shared" si="487"/>
        <v>36201</v>
      </c>
      <c r="AZ111" s="9">
        <f t="shared" si="488"/>
        <v>2142</v>
      </c>
      <c r="BA111" s="9">
        <f t="shared" si="489"/>
        <v>798</v>
      </c>
      <c r="BB111" s="47">
        <f t="shared" si="490"/>
        <v>0.34</v>
      </c>
      <c r="BC111" s="47">
        <f t="shared" si="491"/>
        <v>0</v>
      </c>
      <c r="BD111" s="47">
        <f t="shared" si="492"/>
        <v>0.34</v>
      </c>
    </row>
    <row r="112" spans="1:57" x14ac:dyDescent="0.25">
      <c r="A112" s="30"/>
      <c r="B112" s="31"/>
      <c r="C112" s="32"/>
      <c r="D112" s="33" t="s">
        <v>171</v>
      </c>
      <c r="E112" s="31"/>
      <c r="F112" s="31"/>
      <c r="G112" s="32"/>
      <c r="H112" s="34">
        <v>63128879</v>
      </c>
      <c r="I112" s="34">
        <v>45378758</v>
      </c>
      <c r="J112" s="34">
        <v>180000</v>
      </c>
      <c r="K112" s="34">
        <v>15398860</v>
      </c>
      <c r="L112" s="34">
        <v>907575</v>
      </c>
      <c r="M112" s="34">
        <v>1263686</v>
      </c>
      <c r="N112" s="64">
        <v>87.39</v>
      </c>
      <c r="O112" s="64">
        <v>61.67</v>
      </c>
      <c r="P112" s="64">
        <v>25.720000000000002</v>
      </c>
      <c r="Q112" s="51">
        <f t="shared" ref="Q112:BD112" si="493">SUM(Q108:Q111)</f>
        <v>0</v>
      </c>
      <c r="R112" s="51">
        <f t="shared" si="493"/>
        <v>0</v>
      </c>
      <c r="S112" s="51">
        <f t="shared" si="493"/>
        <v>0</v>
      </c>
      <c r="T112" s="51">
        <f t="shared" si="493"/>
        <v>0</v>
      </c>
      <c r="U112" s="51">
        <f t="shared" si="493"/>
        <v>0</v>
      </c>
      <c r="V112" s="51">
        <f t="shared" si="493"/>
        <v>0</v>
      </c>
      <c r="W112" s="51">
        <f t="shared" si="493"/>
        <v>0</v>
      </c>
      <c r="X112" s="51">
        <f t="shared" si="493"/>
        <v>0</v>
      </c>
      <c r="Y112" s="51">
        <f t="shared" si="493"/>
        <v>0</v>
      </c>
      <c r="Z112" s="51">
        <f t="shared" si="493"/>
        <v>0</v>
      </c>
      <c r="AA112" s="51">
        <f t="shared" si="493"/>
        <v>0</v>
      </c>
      <c r="AB112" s="51">
        <f t="shared" si="493"/>
        <v>0</v>
      </c>
      <c r="AC112" s="51">
        <f t="shared" si="493"/>
        <v>0</v>
      </c>
      <c r="AD112" s="51">
        <f t="shared" si="493"/>
        <v>0</v>
      </c>
      <c r="AE112" s="51">
        <f t="shared" si="493"/>
        <v>0</v>
      </c>
      <c r="AF112" s="51">
        <f t="shared" si="493"/>
        <v>0</v>
      </c>
      <c r="AG112" s="51">
        <f t="shared" si="493"/>
        <v>0</v>
      </c>
      <c r="AH112" s="51">
        <f t="shared" si="493"/>
        <v>0</v>
      </c>
      <c r="AI112" s="51">
        <f t="shared" si="493"/>
        <v>0</v>
      </c>
      <c r="AJ112" s="58">
        <f t="shared" si="493"/>
        <v>0</v>
      </c>
      <c r="AK112" s="58">
        <f t="shared" si="493"/>
        <v>0</v>
      </c>
      <c r="AL112" s="58">
        <f t="shared" si="493"/>
        <v>0</v>
      </c>
      <c r="AM112" s="58">
        <f t="shared" si="493"/>
        <v>0</v>
      </c>
      <c r="AN112" s="58">
        <f t="shared" si="493"/>
        <v>0</v>
      </c>
      <c r="AO112" s="58">
        <f t="shared" si="493"/>
        <v>0</v>
      </c>
      <c r="AP112" s="58">
        <f t="shared" si="493"/>
        <v>0</v>
      </c>
      <c r="AQ112" s="58">
        <f t="shared" si="493"/>
        <v>0</v>
      </c>
      <c r="AR112" s="58">
        <f t="shared" si="493"/>
        <v>0</v>
      </c>
      <c r="AS112" s="58">
        <f t="shared" si="493"/>
        <v>0</v>
      </c>
      <c r="AT112" s="58">
        <f t="shared" si="493"/>
        <v>0</v>
      </c>
      <c r="AU112" s="58">
        <f t="shared" si="493"/>
        <v>0</v>
      </c>
      <c r="AV112" s="51">
        <f t="shared" si="493"/>
        <v>63128879</v>
      </c>
      <c r="AW112" s="51">
        <f t="shared" si="493"/>
        <v>45378758</v>
      </c>
      <c r="AX112" s="51">
        <f t="shared" si="493"/>
        <v>180000</v>
      </c>
      <c r="AY112" s="51">
        <f t="shared" si="493"/>
        <v>15398860</v>
      </c>
      <c r="AZ112" s="51">
        <f t="shared" si="493"/>
        <v>907575</v>
      </c>
      <c r="BA112" s="51">
        <f t="shared" si="493"/>
        <v>1263686</v>
      </c>
      <c r="BB112" s="58">
        <f t="shared" si="493"/>
        <v>87.39</v>
      </c>
      <c r="BC112" s="58">
        <f t="shared" si="493"/>
        <v>61.67</v>
      </c>
      <c r="BD112" s="58">
        <f t="shared" si="493"/>
        <v>25.720000000000002</v>
      </c>
      <c r="BE112" s="43">
        <f>AV112-H112</f>
        <v>0</v>
      </c>
    </row>
    <row r="113" spans="1:57" x14ac:dyDescent="0.25">
      <c r="A113" s="26">
        <v>1433</v>
      </c>
      <c r="B113" s="6">
        <v>600170608</v>
      </c>
      <c r="C113" s="27">
        <v>526517</v>
      </c>
      <c r="D113" s="28" t="s">
        <v>44</v>
      </c>
      <c r="E113" s="6">
        <v>3123</v>
      </c>
      <c r="F113" s="6" t="s">
        <v>18</v>
      </c>
      <c r="G113" s="6" t="s">
        <v>19</v>
      </c>
      <c r="H113" s="29">
        <v>80526922</v>
      </c>
      <c r="I113" s="29">
        <v>57154142</v>
      </c>
      <c r="J113" s="29">
        <v>230300</v>
      </c>
      <c r="K113" s="29">
        <v>19395941</v>
      </c>
      <c r="L113" s="29">
        <v>1143083</v>
      </c>
      <c r="M113" s="29">
        <v>2603456</v>
      </c>
      <c r="N113" s="63">
        <v>106.22</v>
      </c>
      <c r="O113" s="47">
        <v>82.33</v>
      </c>
      <c r="P113" s="47">
        <v>23.889999999999997</v>
      </c>
      <c r="Q113" s="9">
        <f>(OON!CF113+OON!CG113)*-1</f>
        <v>-95837</v>
      </c>
      <c r="R113" s="29"/>
      <c r="S113" s="29"/>
      <c r="T113" s="29"/>
      <c r="U113" s="29">
        <v>32500</v>
      </c>
      <c r="V113" s="29"/>
      <c r="W113" s="29"/>
      <c r="X113" s="9">
        <f t="shared" ref="X113:X116" si="494">SUM(Q113:W113)</f>
        <v>-63337</v>
      </c>
      <c r="Y113" s="9"/>
      <c r="Z113" s="9">
        <f>OON!CF113+OON!CG113</f>
        <v>95837</v>
      </c>
      <c r="AA113" s="9">
        <f>OON!CA113+OON!CE113</f>
        <v>0</v>
      </c>
      <c r="AB113" s="9">
        <f t="shared" ref="AB113:AB116" si="495">SUM(Y113:AA113)</f>
        <v>95837</v>
      </c>
      <c r="AC113" s="9">
        <f t="shared" ref="AC113:AC116" si="496">X113+AB113</f>
        <v>32500</v>
      </c>
      <c r="AD113" s="9">
        <f t="shared" ref="AD113:AD116" si="497">ROUND((X113+Y113+Z113)*33.8%,0)</f>
        <v>10985</v>
      </c>
      <c r="AE113" s="9">
        <f t="shared" ref="AE113:AE116" si="498">ROUND(X113*2%,0)</f>
        <v>-1267</v>
      </c>
      <c r="AF113" s="29"/>
      <c r="AG113" s="29"/>
      <c r="AH113" s="29">
        <v>12500</v>
      </c>
      <c r="AI113" s="9">
        <f t="shared" ref="AI113:AI116" si="499">AF113+AG113+AH113</f>
        <v>12500</v>
      </c>
      <c r="AJ113" s="47">
        <f>OON!CJ113</f>
        <v>-0.17</v>
      </c>
      <c r="AK113" s="47">
        <f>OON!CK113</f>
        <v>0</v>
      </c>
      <c r="AL113" s="47"/>
      <c r="AM113" s="47"/>
      <c r="AN113" s="47"/>
      <c r="AO113" s="47"/>
      <c r="AP113" s="47"/>
      <c r="AQ113" s="47"/>
      <c r="AR113" s="47"/>
      <c r="AS113" s="47">
        <f t="shared" ref="AS113:AS116" si="500">AJ113+AL113+AM113+AP113+AR113+AN113</f>
        <v>-0.17</v>
      </c>
      <c r="AT113" s="47">
        <f t="shared" ref="AT113:AT116" si="501">AK113+AQ113+AO113</f>
        <v>0</v>
      </c>
      <c r="AU113" s="47">
        <f t="shared" ref="AU113:AU116" si="502">AS113+AT113</f>
        <v>-0.17</v>
      </c>
      <c r="AV113" s="9">
        <f t="shared" ref="AV113:AV116" si="503">AW113+AX113+AY113+AZ113+BA113</f>
        <v>80581640</v>
      </c>
      <c r="AW113" s="9">
        <f t="shared" ref="AW113:AW116" si="504">I113+X113</f>
        <v>57090805</v>
      </c>
      <c r="AX113" s="9">
        <f t="shared" ref="AX113:AX116" si="505">J113+AB113</f>
        <v>326137</v>
      </c>
      <c r="AY113" s="9">
        <f t="shared" ref="AY113:AY116" si="506">K113+AD113</f>
        <v>19406926</v>
      </c>
      <c r="AZ113" s="9">
        <f t="shared" ref="AZ113:AZ116" si="507">L113+AE113</f>
        <v>1141816</v>
      </c>
      <c r="BA113" s="9">
        <f t="shared" ref="BA113:BA116" si="508">M113+AI113</f>
        <v>2615956</v>
      </c>
      <c r="BB113" s="47">
        <f t="shared" ref="BB113:BB116" si="509">BC113+BD113</f>
        <v>106.05</v>
      </c>
      <c r="BC113" s="47">
        <f t="shared" ref="BC113:BC116" si="510">O113+AS113</f>
        <v>82.16</v>
      </c>
      <c r="BD113" s="47">
        <f t="shared" ref="BD113:BD116" si="511">P113+AT113</f>
        <v>23.889999999999997</v>
      </c>
    </row>
    <row r="114" spans="1:57" x14ac:dyDescent="0.25">
      <c r="A114" s="5">
        <v>1433</v>
      </c>
      <c r="B114" s="2">
        <v>600170608</v>
      </c>
      <c r="C114" s="7">
        <v>526517</v>
      </c>
      <c r="D114" s="8" t="s">
        <v>44</v>
      </c>
      <c r="E114" s="20">
        <v>3123</v>
      </c>
      <c r="F114" s="20" t="s">
        <v>110</v>
      </c>
      <c r="G114" s="20" t="s">
        <v>96</v>
      </c>
      <c r="H114" s="9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63">
        <v>0</v>
      </c>
      <c r="O114" s="47">
        <v>0</v>
      </c>
      <c r="P114" s="47">
        <v>0</v>
      </c>
      <c r="Q114" s="9">
        <f>(OON!CF114+OON!CG114)*-1</f>
        <v>0</v>
      </c>
      <c r="R114" s="50"/>
      <c r="S114" s="50"/>
      <c r="T114" s="50"/>
      <c r="U114" s="50"/>
      <c r="V114" s="50"/>
      <c r="W114" s="50"/>
      <c r="X114" s="9">
        <f t="shared" si="494"/>
        <v>0</v>
      </c>
      <c r="Y114" s="9"/>
      <c r="Z114" s="9">
        <f>OON!CF114+OON!CG114</f>
        <v>0</v>
      </c>
      <c r="AA114" s="9">
        <f>OON!CA114+OON!CE114</f>
        <v>0</v>
      </c>
      <c r="AB114" s="9">
        <f t="shared" si="495"/>
        <v>0</v>
      </c>
      <c r="AC114" s="9">
        <f t="shared" si="496"/>
        <v>0</v>
      </c>
      <c r="AD114" s="9">
        <f t="shared" si="497"/>
        <v>0</v>
      </c>
      <c r="AE114" s="9">
        <f t="shared" si="498"/>
        <v>0</v>
      </c>
      <c r="AF114" s="50"/>
      <c r="AG114" s="50"/>
      <c r="AH114" s="50"/>
      <c r="AI114" s="9">
        <f t="shared" si="499"/>
        <v>0</v>
      </c>
      <c r="AJ114" s="47">
        <f>OON!CJ114</f>
        <v>0</v>
      </c>
      <c r="AK114" s="47">
        <f>OON!CK114</f>
        <v>0</v>
      </c>
      <c r="AL114" s="47"/>
      <c r="AM114" s="47"/>
      <c r="AN114" s="47"/>
      <c r="AO114" s="47"/>
      <c r="AP114" s="47"/>
      <c r="AQ114" s="47"/>
      <c r="AR114" s="47"/>
      <c r="AS114" s="47">
        <f t="shared" si="500"/>
        <v>0</v>
      </c>
      <c r="AT114" s="47">
        <f t="shared" si="501"/>
        <v>0</v>
      </c>
      <c r="AU114" s="47">
        <f t="shared" si="502"/>
        <v>0</v>
      </c>
      <c r="AV114" s="9">
        <f t="shared" si="503"/>
        <v>0</v>
      </c>
      <c r="AW114" s="9">
        <f t="shared" si="504"/>
        <v>0</v>
      </c>
      <c r="AX114" s="9">
        <f t="shared" si="505"/>
        <v>0</v>
      </c>
      <c r="AY114" s="9">
        <f t="shared" si="506"/>
        <v>0</v>
      </c>
      <c r="AZ114" s="9">
        <f t="shared" si="507"/>
        <v>0</v>
      </c>
      <c r="BA114" s="9">
        <f t="shared" si="508"/>
        <v>0</v>
      </c>
      <c r="BB114" s="47">
        <f t="shared" si="509"/>
        <v>0</v>
      </c>
      <c r="BC114" s="47">
        <f t="shared" si="510"/>
        <v>0</v>
      </c>
      <c r="BD114" s="47">
        <f t="shared" si="511"/>
        <v>0</v>
      </c>
    </row>
    <row r="115" spans="1:57" x14ac:dyDescent="0.25">
      <c r="A115" s="5">
        <v>1433</v>
      </c>
      <c r="B115" s="2">
        <v>600170608</v>
      </c>
      <c r="C115" s="7">
        <v>526517</v>
      </c>
      <c r="D115" s="8" t="s">
        <v>44</v>
      </c>
      <c r="E115" s="2">
        <v>3141</v>
      </c>
      <c r="F115" s="2" t="s">
        <v>20</v>
      </c>
      <c r="G115" s="7" t="s">
        <v>96</v>
      </c>
      <c r="H115" s="9">
        <v>360086</v>
      </c>
      <c r="I115" s="9">
        <v>130250</v>
      </c>
      <c r="J115" s="9">
        <v>134000</v>
      </c>
      <c r="K115" s="9">
        <v>89317</v>
      </c>
      <c r="L115" s="9">
        <v>2605</v>
      </c>
      <c r="M115" s="9">
        <v>3914</v>
      </c>
      <c r="N115" s="63">
        <v>0.31999999999999995</v>
      </c>
      <c r="O115" s="47">
        <v>0</v>
      </c>
      <c r="P115" s="47">
        <v>0.31999999999999995</v>
      </c>
      <c r="Q115" s="9">
        <f>(OON!CF115+OON!CG115)*-1</f>
        <v>0</v>
      </c>
      <c r="R115" s="50"/>
      <c r="S115" s="50"/>
      <c r="T115" s="50"/>
      <c r="U115" s="50"/>
      <c r="V115" s="50"/>
      <c r="W115" s="50"/>
      <c r="X115" s="9">
        <f t="shared" si="494"/>
        <v>0</v>
      </c>
      <c r="Y115" s="9"/>
      <c r="Z115" s="9">
        <f>OON!CF115+OON!CG115</f>
        <v>0</v>
      </c>
      <c r="AA115" s="9">
        <f>OON!CA115+OON!CE115</f>
        <v>0</v>
      </c>
      <c r="AB115" s="9">
        <f t="shared" si="495"/>
        <v>0</v>
      </c>
      <c r="AC115" s="9">
        <f t="shared" si="496"/>
        <v>0</v>
      </c>
      <c r="AD115" s="9">
        <f t="shared" si="497"/>
        <v>0</v>
      </c>
      <c r="AE115" s="9">
        <f t="shared" si="498"/>
        <v>0</v>
      </c>
      <c r="AF115" s="50"/>
      <c r="AG115" s="50"/>
      <c r="AH115" s="50"/>
      <c r="AI115" s="9">
        <f t="shared" si="499"/>
        <v>0</v>
      </c>
      <c r="AJ115" s="47">
        <f>OON!CJ115</f>
        <v>0</v>
      </c>
      <c r="AK115" s="47">
        <f>OON!CK115</f>
        <v>0</v>
      </c>
      <c r="AL115" s="47"/>
      <c r="AM115" s="47"/>
      <c r="AN115" s="47"/>
      <c r="AO115" s="47"/>
      <c r="AP115" s="47"/>
      <c r="AQ115" s="47"/>
      <c r="AR115" s="47"/>
      <c r="AS115" s="47">
        <f t="shared" si="500"/>
        <v>0</v>
      </c>
      <c r="AT115" s="47">
        <f t="shared" si="501"/>
        <v>0</v>
      </c>
      <c r="AU115" s="47">
        <f t="shared" si="502"/>
        <v>0</v>
      </c>
      <c r="AV115" s="9">
        <f t="shared" si="503"/>
        <v>360086</v>
      </c>
      <c r="AW115" s="9">
        <f t="shared" si="504"/>
        <v>130250</v>
      </c>
      <c r="AX115" s="9">
        <f t="shared" si="505"/>
        <v>134000</v>
      </c>
      <c r="AY115" s="9">
        <f t="shared" si="506"/>
        <v>89317</v>
      </c>
      <c r="AZ115" s="9">
        <f t="shared" si="507"/>
        <v>2605</v>
      </c>
      <c r="BA115" s="9">
        <f t="shared" si="508"/>
        <v>3914</v>
      </c>
      <c r="BB115" s="47">
        <f t="shared" si="509"/>
        <v>0.31999999999999995</v>
      </c>
      <c r="BC115" s="47">
        <f t="shared" si="510"/>
        <v>0</v>
      </c>
      <c r="BD115" s="47">
        <f t="shared" si="511"/>
        <v>0.31999999999999995</v>
      </c>
    </row>
    <row r="116" spans="1:57" x14ac:dyDescent="0.25">
      <c r="A116" s="5">
        <v>1433</v>
      </c>
      <c r="B116" s="2">
        <v>600170608</v>
      </c>
      <c r="C116" s="7">
        <v>526517</v>
      </c>
      <c r="D116" s="8" t="s">
        <v>44</v>
      </c>
      <c r="E116" s="2">
        <v>3141</v>
      </c>
      <c r="F116" s="2" t="s">
        <v>20</v>
      </c>
      <c r="G116" s="7" t="s">
        <v>96</v>
      </c>
      <c r="H116" s="9">
        <v>449752</v>
      </c>
      <c r="I116" s="9">
        <v>327381</v>
      </c>
      <c r="J116" s="9">
        <v>0</v>
      </c>
      <c r="K116" s="9">
        <v>110655</v>
      </c>
      <c r="L116" s="9">
        <v>6548</v>
      </c>
      <c r="M116" s="9">
        <v>5168</v>
      </c>
      <c r="N116" s="63">
        <v>1.03</v>
      </c>
      <c r="O116" s="47">
        <v>0</v>
      </c>
      <c r="P116" s="47">
        <v>1.03</v>
      </c>
      <c r="Q116" s="9">
        <f>(OON!CF116+OON!CG116)*-1</f>
        <v>0</v>
      </c>
      <c r="R116" s="50"/>
      <c r="S116" s="50"/>
      <c r="T116" s="50"/>
      <c r="U116" s="50"/>
      <c r="V116" s="50"/>
      <c r="W116" s="50"/>
      <c r="X116" s="9">
        <f t="shared" si="494"/>
        <v>0</v>
      </c>
      <c r="Y116" s="9"/>
      <c r="Z116" s="9">
        <f>OON!CF116+OON!CG116</f>
        <v>0</v>
      </c>
      <c r="AA116" s="9">
        <f>OON!CA116+OON!CE116</f>
        <v>0</v>
      </c>
      <c r="AB116" s="9">
        <f t="shared" si="495"/>
        <v>0</v>
      </c>
      <c r="AC116" s="9">
        <f t="shared" si="496"/>
        <v>0</v>
      </c>
      <c r="AD116" s="9">
        <f t="shared" si="497"/>
        <v>0</v>
      </c>
      <c r="AE116" s="9">
        <f t="shared" si="498"/>
        <v>0</v>
      </c>
      <c r="AF116" s="50"/>
      <c r="AG116" s="50"/>
      <c r="AH116" s="50"/>
      <c r="AI116" s="9">
        <f t="shared" si="499"/>
        <v>0</v>
      </c>
      <c r="AJ116" s="47">
        <f>OON!CJ116</f>
        <v>0</v>
      </c>
      <c r="AK116" s="47">
        <f>OON!CK116</f>
        <v>0</v>
      </c>
      <c r="AL116" s="47"/>
      <c r="AM116" s="47"/>
      <c r="AN116" s="47"/>
      <c r="AO116" s="47"/>
      <c r="AP116" s="47"/>
      <c r="AQ116" s="47"/>
      <c r="AR116" s="47"/>
      <c r="AS116" s="47">
        <f t="shared" si="500"/>
        <v>0</v>
      </c>
      <c r="AT116" s="47">
        <f t="shared" si="501"/>
        <v>0</v>
      </c>
      <c r="AU116" s="47">
        <f t="shared" si="502"/>
        <v>0</v>
      </c>
      <c r="AV116" s="9">
        <f t="shared" si="503"/>
        <v>449752</v>
      </c>
      <c r="AW116" s="9">
        <f t="shared" si="504"/>
        <v>327381</v>
      </c>
      <c r="AX116" s="9">
        <f t="shared" si="505"/>
        <v>0</v>
      </c>
      <c r="AY116" s="9">
        <f t="shared" si="506"/>
        <v>110655</v>
      </c>
      <c r="AZ116" s="9">
        <f t="shared" si="507"/>
        <v>6548</v>
      </c>
      <c r="BA116" s="9">
        <f t="shared" si="508"/>
        <v>5168</v>
      </c>
      <c r="BB116" s="47">
        <f t="shared" si="509"/>
        <v>1.03</v>
      </c>
      <c r="BC116" s="47">
        <f t="shared" si="510"/>
        <v>0</v>
      </c>
      <c r="BD116" s="47">
        <f t="shared" si="511"/>
        <v>1.03</v>
      </c>
    </row>
    <row r="117" spans="1:57" x14ac:dyDescent="0.25">
      <c r="A117" s="30"/>
      <c r="B117" s="31"/>
      <c r="C117" s="32"/>
      <c r="D117" s="33" t="s">
        <v>172</v>
      </c>
      <c r="E117" s="31"/>
      <c r="F117" s="31"/>
      <c r="G117" s="32"/>
      <c r="H117" s="34">
        <v>81336760</v>
      </c>
      <c r="I117" s="34">
        <v>57611773</v>
      </c>
      <c r="J117" s="34">
        <v>364300</v>
      </c>
      <c r="K117" s="34">
        <v>19595913</v>
      </c>
      <c r="L117" s="34">
        <v>1152236</v>
      </c>
      <c r="M117" s="34">
        <v>2612538</v>
      </c>
      <c r="N117" s="64">
        <v>107.57</v>
      </c>
      <c r="O117" s="64">
        <v>82.33</v>
      </c>
      <c r="P117" s="64">
        <v>25.24</v>
      </c>
      <c r="Q117" s="51">
        <f t="shared" ref="Q117:BD117" si="512">SUM(Q113:Q116)</f>
        <v>-95837</v>
      </c>
      <c r="R117" s="51">
        <f t="shared" si="512"/>
        <v>0</v>
      </c>
      <c r="S117" s="51">
        <f t="shared" si="512"/>
        <v>0</v>
      </c>
      <c r="T117" s="51">
        <f t="shared" si="512"/>
        <v>0</v>
      </c>
      <c r="U117" s="51">
        <f t="shared" si="512"/>
        <v>32500</v>
      </c>
      <c r="V117" s="51">
        <f t="shared" si="512"/>
        <v>0</v>
      </c>
      <c r="W117" s="51">
        <f t="shared" si="512"/>
        <v>0</v>
      </c>
      <c r="X117" s="51">
        <f t="shared" si="512"/>
        <v>-63337</v>
      </c>
      <c r="Y117" s="51">
        <f t="shared" si="512"/>
        <v>0</v>
      </c>
      <c r="Z117" s="51">
        <f t="shared" si="512"/>
        <v>95837</v>
      </c>
      <c r="AA117" s="51">
        <f t="shared" si="512"/>
        <v>0</v>
      </c>
      <c r="AB117" s="51">
        <f t="shared" si="512"/>
        <v>95837</v>
      </c>
      <c r="AC117" s="51">
        <f t="shared" si="512"/>
        <v>32500</v>
      </c>
      <c r="AD117" s="51">
        <f t="shared" si="512"/>
        <v>10985</v>
      </c>
      <c r="AE117" s="51">
        <f t="shared" si="512"/>
        <v>-1267</v>
      </c>
      <c r="AF117" s="51">
        <f t="shared" si="512"/>
        <v>0</v>
      </c>
      <c r="AG117" s="51">
        <f t="shared" si="512"/>
        <v>0</v>
      </c>
      <c r="AH117" s="51">
        <f t="shared" si="512"/>
        <v>12500</v>
      </c>
      <c r="AI117" s="51">
        <f t="shared" si="512"/>
        <v>12500</v>
      </c>
      <c r="AJ117" s="58">
        <f t="shared" si="512"/>
        <v>-0.17</v>
      </c>
      <c r="AK117" s="58">
        <f t="shared" si="512"/>
        <v>0</v>
      </c>
      <c r="AL117" s="58">
        <f t="shared" si="512"/>
        <v>0</v>
      </c>
      <c r="AM117" s="58">
        <f t="shared" si="512"/>
        <v>0</v>
      </c>
      <c r="AN117" s="58">
        <f t="shared" si="512"/>
        <v>0</v>
      </c>
      <c r="AO117" s="58">
        <f t="shared" si="512"/>
        <v>0</v>
      </c>
      <c r="AP117" s="58">
        <f t="shared" si="512"/>
        <v>0</v>
      </c>
      <c r="AQ117" s="58">
        <f t="shared" si="512"/>
        <v>0</v>
      </c>
      <c r="AR117" s="58">
        <f t="shared" si="512"/>
        <v>0</v>
      </c>
      <c r="AS117" s="58">
        <f t="shared" si="512"/>
        <v>-0.17</v>
      </c>
      <c r="AT117" s="58">
        <f t="shared" si="512"/>
        <v>0</v>
      </c>
      <c r="AU117" s="58">
        <f t="shared" si="512"/>
        <v>-0.17</v>
      </c>
      <c r="AV117" s="51">
        <f t="shared" si="512"/>
        <v>81391478</v>
      </c>
      <c r="AW117" s="51">
        <f t="shared" si="512"/>
        <v>57548436</v>
      </c>
      <c r="AX117" s="51">
        <f t="shared" si="512"/>
        <v>460137</v>
      </c>
      <c r="AY117" s="51">
        <f t="shared" si="512"/>
        <v>19606898</v>
      </c>
      <c r="AZ117" s="51">
        <f t="shared" si="512"/>
        <v>1150969</v>
      </c>
      <c r="BA117" s="51">
        <f t="shared" si="512"/>
        <v>2625038</v>
      </c>
      <c r="BB117" s="58">
        <f t="shared" si="512"/>
        <v>107.39999999999999</v>
      </c>
      <c r="BC117" s="58">
        <f t="shared" si="512"/>
        <v>82.16</v>
      </c>
      <c r="BD117" s="58">
        <f t="shared" si="512"/>
        <v>25.24</v>
      </c>
      <c r="BE117" s="43">
        <f>AV117-H117</f>
        <v>54718</v>
      </c>
    </row>
    <row r="118" spans="1:57" x14ac:dyDescent="0.25">
      <c r="A118" s="26">
        <v>1434</v>
      </c>
      <c r="B118" s="6">
        <v>600170896</v>
      </c>
      <c r="C118" s="27">
        <v>528714</v>
      </c>
      <c r="D118" s="28" t="s">
        <v>69</v>
      </c>
      <c r="E118" s="6">
        <v>3123</v>
      </c>
      <c r="F118" s="6" t="s">
        <v>18</v>
      </c>
      <c r="G118" s="6" t="s">
        <v>19</v>
      </c>
      <c r="H118" s="29">
        <v>41666627</v>
      </c>
      <c r="I118" s="29">
        <v>28764448</v>
      </c>
      <c r="J118" s="29">
        <v>789380</v>
      </c>
      <c r="K118" s="29">
        <v>9989193</v>
      </c>
      <c r="L118" s="29">
        <v>575289</v>
      </c>
      <c r="M118" s="29">
        <v>1548317</v>
      </c>
      <c r="N118" s="63">
        <v>54.45</v>
      </c>
      <c r="O118" s="47">
        <v>39.72</v>
      </c>
      <c r="P118" s="47">
        <v>14.73</v>
      </c>
      <c r="Q118" s="9">
        <f>(OON!CF118+OON!CG118)*-1</f>
        <v>158160</v>
      </c>
      <c r="R118" s="29"/>
      <c r="S118" s="29"/>
      <c r="T118" s="29"/>
      <c r="U118" s="29">
        <v>29100</v>
      </c>
      <c r="V118" s="29"/>
      <c r="W118" s="29"/>
      <c r="X118" s="9">
        <f t="shared" ref="X118:X121" si="513">SUM(Q118:W118)</f>
        <v>187260</v>
      </c>
      <c r="Y118" s="9"/>
      <c r="Z118" s="9">
        <f>OON!CF118+OON!CG118</f>
        <v>-158160</v>
      </c>
      <c r="AA118" s="9">
        <f>OON!CA118+OON!CE118</f>
        <v>0</v>
      </c>
      <c r="AB118" s="9">
        <f t="shared" ref="AB118:AB121" si="514">SUM(Y118:AA118)</f>
        <v>-158160</v>
      </c>
      <c r="AC118" s="9">
        <f t="shared" ref="AC118:AC121" si="515">X118+AB118</f>
        <v>29100</v>
      </c>
      <c r="AD118" s="9">
        <f t="shared" ref="AD118:AD121" si="516">ROUND((X118+Y118+Z118)*33.8%,0)</f>
        <v>9836</v>
      </c>
      <c r="AE118" s="9">
        <f t="shared" ref="AE118:AE121" si="517">ROUND(X118*2%,0)</f>
        <v>3745</v>
      </c>
      <c r="AF118" s="29"/>
      <c r="AG118" s="29"/>
      <c r="AH118" s="29">
        <v>11100</v>
      </c>
      <c r="AI118" s="9">
        <f t="shared" ref="AI118:AI121" si="518">AF118+AG118+AH118</f>
        <v>11100</v>
      </c>
      <c r="AJ118" s="47">
        <f>OON!CJ118</f>
        <v>0</v>
      </c>
      <c r="AK118" s="47">
        <f>OON!CK118</f>
        <v>-0.02</v>
      </c>
      <c r="AL118" s="47"/>
      <c r="AM118" s="47"/>
      <c r="AN118" s="47"/>
      <c r="AO118" s="47"/>
      <c r="AP118" s="47"/>
      <c r="AQ118" s="47"/>
      <c r="AR118" s="47"/>
      <c r="AS118" s="47">
        <f t="shared" ref="AS118:AS121" si="519">AJ118+AL118+AM118+AP118+AR118+AN118</f>
        <v>0</v>
      </c>
      <c r="AT118" s="47">
        <f t="shared" ref="AT118:AT121" si="520">AK118+AQ118+AO118</f>
        <v>-0.02</v>
      </c>
      <c r="AU118" s="47">
        <f t="shared" ref="AU118:AU121" si="521">AS118+AT118</f>
        <v>-0.02</v>
      </c>
      <c r="AV118" s="9">
        <f t="shared" ref="AV118:AV121" si="522">AW118+AX118+AY118+AZ118+BA118</f>
        <v>41720408</v>
      </c>
      <c r="AW118" s="9">
        <f t="shared" ref="AW118:AW121" si="523">I118+X118</f>
        <v>28951708</v>
      </c>
      <c r="AX118" s="9">
        <f t="shared" ref="AX118:AX121" si="524">J118+AB118</f>
        <v>631220</v>
      </c>
      <c r="AY118" s="9">
        <f t="shared" ref="AY118:AY121" si="525">K118+AD118</f>
        <v>9999029</v>
      </c>
      <c r="AZ118" s="9">
        <f t="shared" ref="AZ118:AZ121" si="526">L118+AE118</f>
        <v>579034</v>
      </c>
      <c r="BA118" s="9">
        <f t="shared" ref="BA118:BA121" si="527">M118+AI118</f>
        <v>1559417</v>
      </c>
      <c r="BB118" s="47">
        <f t="shared" ref="BB118:BB121" si="528">BC118+BD118</f>
        <v>54.43</v>
      </c>
      <c r="BC118" s="47">
        <f t="shared" ref="BC118:BC121" si="529">O118+AS118</f>
        <v>39.72</v>
      </c>
      <c r="BD118" s="47">
        <f t="shared" ref="BD118:BD121" si="530">P118+AT118</f>
        <v>14.71</v>
      </c>
    </row>
    <row r="119" spans="1:57" x14ac:dyDescent="0.25">
      <c r="A119" s="5">
        <v>1434</v>
      </c>
      <c r="B119" s="2">
        <v>600170896</v>
      </c>
      <c r="C119" s="7">
        <v>528714</v>
      </c>
      <c r="D119" s="8" t="s">
        <v>69</v>
      </c>
      <c r="E119" s="20">
        <v>3123</v>
      </c>
      <c r="F119" s="20" t="s">
        <v>110</v>
      </c>
      <c r="G119" s="20" t="s">
        <v>96</v>
      </c>
      <c r="H119" s="9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63">
        <v>0</v>
      </c>
      <c r="O119" s="47">
        <v>0</v>
      </c>
      <c r="P119" s="47">
        <v>0</v>
      </c>
      <c r="Q119" s="9">
        <f>(OON!CF119+OON!CG119)*-1</f>
        <v>0</v>
      </c>
      <c r="R119" s="50"/>
      <c r="S119" s="50"/>
      <c r="T119" s="50"/>
      <c r="U119" s="50"/>
      <c r="V119" s="50"/>
      <c r="W119" s="50"/>
      <c r="X119" s="9">
        <f t="shared" si="513"/>
        <v>0</v>
      </c>
      <c r="Y119" s="9"/>
      <c r="Z119" s="9">
        <f>OON!CF119+OON!CG119</f>
        <v>0</v>
      </c>
      <c r="AA119" s="9">
        <f>OON!CA119+OON!CE119</f>
        <v>0</v>
      </c>
      <c r="AB119" s="9">
        <f t="shared" si="514"/>
        <v>0</v>
      </c>
      <c r="AC119" s="9">
        <f t="shared" si="515"/>
        <v>0</v>
      </c>
      <c r="AD119" s="9">
        <f t="shared" si="516"/>
        <v>0</v>
      </c>
      <c r="AE119" s="9">
        <f t="shared" si="517"/>
        <v>0</v>
      </c>
      <c r="AF119" s="50"/>
      <c r="AG119" s="50"/>
      <c r="AH119" s="50"/>
      <c r="AI119" s="9">
        <f t="shared" si="518"/>
        <v>0</v>
      </c>
      <c r="AJ119" s="47">
        <f>OON!CJ119</f>
        <v>0</v>
      </c>
      <c r="AK119" s="47">
        <f>OON!CK119</f>
        <v>0</v>
      </c>
      <c r="AL119" s="47"/>
      <c r="AM119" s="47"/>
      <c r="AN119" s="47"/>
      <c r="AO119" s="47"/>
      <c r="AP119" s="47"/>
      <c r="AQ119" s="47"/>
      <c r="AR119" s="47"/>
      <c r="AS119" s="47">
        <f t="shared" si="519"/>
        <v>0</v>
      </c>
      <c r="AT119" s="47">
        <f t="shared" si="520"/>
        <v>0</v>
      </c>
      <c r="AU119" s="47">
        <f t="shared" si="521"/>
        <v>0</v>
      </c>
      <c r="AV119" s="9">
        <f t="shared" si="522"/>
        <v>0</v>
      </c>
      <c r="AW119" s="9">
        <f t="shared" si="523"/>
        <v>0</v>
      </c>
      <c r="AX119" s="9">
        <f t="shared" si="524"/>
        <v>0</v>
      </c>
      <c r="AY119" s="9">
        <f t="shared" si="525"/>
        <v>0</v>
      </c>
      <c r="AZ119" s="9">
        <f t="shared" si="526"/>
        <v>0</v>
      </c>
      <c r="BA119" s="9">
        <f t="shared" si="527"/>
        <v>0</v>
      </c>
      <c r="BB119" s="47">
        <f t="shared" si="528"/>
        <v>0</v>
      </c>
      <c r="BC119" s="47">
        <f t="shared" si="529"/>
        <v>0</v>
      </c>
      <c r="BD119" s="47">
        <f t="shared" si="530"/>
        <v>0</v>
      </c>
    </row>
    <row r="120" spans="1:57" x14ac:dyDescent="0.25">
      <c r="A120" s="5">
        <v>1434</v>
      </c>
      <c r="B120" s="2">
        <v>600170896</v>
      </c>
      <c r="C120" s="7">
        <v>528714</v>
      </c>
      <c r="D120" s="8" t="s">
        <v>69</v>
      </c>
      <c r="E120" s="2">
        <v>3141</v>
      </c>
      <c r="F120" s="2" t="s">
        <v>20</v>
      </c>
      <c r="G120" s="7" t="s">
        <v>96</v>
      </c>
      <c r="H120" s="9">
        <v>786924</v>
      </c>
      <c r="I120" s="9">
        <v>574158</v>
      </c>
      <c r="J120" s="9">
        <v>0</v>
      </c>
      <c r="K120" s="9">
        <v>194065</v>
      </c>
      <c r="L120" s="9">
        <v>11483</v>
      </c>
      <c r="M120" s="9">
        <v>7218</v>
      </c>
      <c r="N120" s="63">
        <v>1.81</v>
      </c>
      <c r="O120" s="47">
        <v>0</v>
      </c>
      <c r="P120" s="47">
        <v>1.81</v>
      </c>
      <c r="Q120" s="9">
        <f>(OON!CF120+OON!CG120)*-1</f>
        <v>0</v>
      </c>
      <c r="R120" s="50"/>
      <c r="S120" s="50"/>
      <c r="T120" s="50"/>
      <c r="U120" s="50"/>
      <c r="V120" s="50"/>
      <c r="W120" s="50"/>
      <c r="X120" s="9">
        <f t="shared" si="513"/>
        <v>0</v>
      </c>
      <c r="Y120" s="9"/>
      <c r="Z120" s="9">
        <f>OON!CF120+OON!CG120</f>
        <v>0</v>
      </c>
      <c r="AA120" s="9">
        <f>OON!CA120+OON!CE120</f>
        <v>0</v>
      </c>
      <c r="AB120" s="9">
        <f t="shared" si="514"/>
        <v>0</v>
      </c>
      <c r="AC120" s="9">
        <f t="shared" si="515"/>
        <v>0</v>
      </c>
      <c r="AD120" s="9">
        <f t="shared" si="516"/>
        <v>0</v>
      </c>
      <c r="AE120" s="9">
        <f t="shared" si="517"/>
        <v>0</v>
      </c>
      <c r="AF120" s="50"/>
      <c r="AG120" s="50"/>
      <c r="AH120" s="50"/>
      <c r="AI120" s="9">
        <f t="shared" si="518"/>
        <v>0</v>
      </c>
      <c r="AJ120" s="47">
        <f>OON!CJ120</f>
        <v>0</v>
      </c>
      <c r="AK120" s="47">
        <f>OON!CK120</f>
        <v>0</v>
      </c>
      <c r="AL120" s="47"/>
      <c r="AM120" s="47"/>
      <c r="AN120" s="47"/>
      <c r="AO120" s="47"/>
      <c r="AP120" s="47"/>
      <c r="AQ120" s="47"/>
      <c r="AR120" s="47"/>
      <c r="AS120" s="47">
        <f t="shared" si="519"/>
        <v>0</v>
      </c>
      <c r="AT120" s="47">
        <f t="shared" si="520"/>
        <v>0</v>
      </c>
      <c r="AU120" s="47">
        <f t="shared" si="521"/>
        <v>0</v>
      </c>
      <c r="AV120" s="9">
        <f t="shared" si="522"/>
        <v>786924</v>
      </c>
      <c r="AW120" s="9">
        <f t="shared" si="523"/>
        <v>574158</v>
      </c>
      <c r="AX120" s="9">
        <f t="shared" si="524"/>
        <v>0</v>
      </c>
      <c r="AY120" s="9">
        <f t="shared" si="525"/>
        <v>194065</v>
      </c>
      <c r="AZ120" s="9">
        <f t="shared" si="526"/>
        <v>11483</v>
      </c>
      <c r="BA120" s="9">
        <f t="shared" si="527"/>
        <v>7218</v>
      </c>
      <c r="BB120" s="47">
        <f t="shared" si="528"/>
        <v>1.81</v>
      </c>
      <c r="BC120" s="47">
        <f t="shared" si="529"/>
        <v>0</v>
      </c>
      <c r="BD120" s="47">
        <f t="shared" si="530"/>
        <v>1.81</v>
      </c>
    </row>
    <row r="121" spans="1:57" x14ac:dyDescent="0.25">
      <c r="A121" s="5">
        <v>1434</v>
      </c>
      <c r="B121" s="2">
        <v>600170896</v>
      </c>
      <c r="C121" s="7">
        <v>528714</v>
      </c>
      <c r="D121" s="8" t="s">
        <v>69</v>
      </c>
      <c r="E121" s="2">
        <v>3147</v>
      </c>
      <c r="F121" s="2" t="s">
        <v>27</v>
      </c>
      <c r="G121" s="7" t="s">
        <v>96</v>
      </c>
      <c r="H121" s="9">
        <v>3809924</v>
      </c>
      <c r="I121" s="9">
        <v>2788158</v>
      </c>
      <c r="J121" s="9">
        <v>0</v>
      </c>
      <c r="K121" s="9">
        <v>942397</v>
      </c>
      <c r="L121" s="9">
        <v>55763</v>
      </c>
      <c r="M121" s="9">
        <v>23606</v>
      </c>
      <c r="N121" s="63">
        <v>6.36</v>
      </c>
      <c r="O121" s="47">
        <v>4.37</v>
      </c>
      <c r="P121" s="47">
        <v>1.99</v>
      </c>
      <c r="Q121" s="9">
        <f>(OON!CF121+OON!CG121)*-1</f>
        <v>0</v>
      </c>
      <c r="R121" s="50"/>
      <c r="S121" s="50"/>
      <c r="T121" s="50"/>
      <c r="U121" s="50"/>
      <c r="V121" s="50"/>
      <c r="W121" s="50"/>
      <c r="X121" s="9">
        <f t="shared" si="513"/>
        <v>0</v>
      </c>
      <c r="Y121" s="9"/>
      <c r="Z121" s="9">
        <f>OON!CF121+OON!CG121</f>
        <v>0</v>
      </c>
      <c r="AA121" s="9">
        <f>OON!CA121+OON!CE121</f>
        <v>0</v>
      </c>
      <c r="AB121" s="9">
        <f t="shared" si="514"/>
        <v>0</v>
      </c>
      <c r="AC121" s="9">
        <f t="shared" si="515"/>
        <v>0</v>
      </c>
      <c r="AD121" s="9">
        <f t="shared" si="516"/>
        <v>0</v>
      </c>
      <c r="AE121" s="9">
        <f t="shared" si="517"/>
        <v>0</v>
      </c>
      <c r="AF121" s="50"/>
      <c r="AG121" s="50"/>
      <c r="AH121" s="50"/>
      <c r="AI121" s="9">
        <f t="shared" si="518"/>
        <v>0</v>
      </c>
      <c r="AJ121" s="47">
        <f>OON!CJ121</f>
        <v>0</v>
      </c>
      <c r="AK121" s="47">
        <f>OON!CK121</f>
        <v>0</v>
      </c>
      <c r="AL121" s="47"/>
      <c r="AM121" s="47"/>
      <c r="AN121" s="47"/>
      <c r="AO121" s="47"/>
      <c r="AP121" s="47"/>
      <c r="AQ121" s="47"/>
      <c r="AR121" s="47"/>
      <c r="AS121" s="47">
        <f t="shared" si="519"/>
        <v>0</v>
      </c>
      <c r="AT121" s="47">
        <f t="shared" si="520"/>
        <v>0</v>
      </c>
      <c r="AU121" s="47">
        <f t="shared" si="521"/>
        <v>0</v>
      </c>
      <c r="AV121" s="9">
        <f t="shared" si="522"/>
        <v>3809924</v>
      </c>
      <c r="AW121" s="9">
        <f t="shared" si="523"/>
        <v>2788158</v>
      </c>
      <c r="AX121" s="9">
        <f t="shared" si="524"/>
        <v>0</v>
      </c>
      <c r="AY121" s="9">
        <f t="shared" si="525"/>
        <v>942397</v>
      </c>
      <c r="AZ121" s="9">
        <f t="shared" si="526"/>
        <v>55763</v>
      </c>
      <c r="BA121" s="9">
        <f t="shared" si="527"/>
        <v>23606</v>
      </c>
      <c r="BB121" s="47">
        <f t="shared" si="528"/>
        <v>6.36</v>
      </c>
      <c r="BC121" s="47">
        <f t="shared" si="529"/>
        <v>4.37</v>
      </c>
      <c r="BD121" s="47">
        <f t="shared" si="530"/>
        <v>1.99</v>
      </c>
    </row>
    <row r="122" spans="1:57" x14ac:dyDescent="0.25">
      <c r="A122" s="30"/>
      <c r="B122" s="31"/>
      <c r="C122" s="32"/>
      <c r="D122" s="33" t="s">
        <v>173</v>
      </c>
      <c r="E122" s="31"/>
      <c r="F122" s="31"/>
      <c r="G122" s="32"/>
      <c r="H122" s="34">
        <v>46263475</v>
      </c>
      <c r="I122" s="34">
        <v>32126764</v>
      </c>
      <c r="J122" s="34">
        <v>789380</v>
      </c>
      <c r="K122" s="34">
        <v>11125655</v>
      </c>
      <c r="L122" s="34">
        <v>642535</v>
      </c>
      <c r="M122" s="34">
        <v>1579141</v>
      </c>
      <c r="N122" s="64">
        <v>62.620000000000005</v>
      </c>
      <c r="O122" s="64">
        <v>44.089999999999996</v>
      </c>
      <c r="P122" s="64">
        <v>18.529999999999998</v>
      </c>
      <c r="Q122" s="51">
        <f t="shared" ref="Q122:BD122" si="531">SUM(Q118:Q121)</f>
        <v>158160</v>
      </c>
      <c r="R122" s="51">
        <f t="shared" si="531"/>
        <v>0</v>
      </c>
      <c r="S122" s="51">
        <f t="shared" si="531"/>
        <v>0</v>
      </c>
      <c r="T122" s="51">
        <f t="shared" si="531"/>
        <v>0</v>
      </c>
      <c r="U122" s="51">
        <f t="shared" si="531"/>
        <v>29100</v>
      </c>
      <c r="V122" s="51">
        <f t="shared" si="531"/>
        <v>0</v>
      </c>
      <c r="W122" s="51">
        <f t="shared" si="531"/>
        <v>0</v>
      </c>
      <c r="X122" s="51">
        <f t="shared" si="531"/>
        <v>187260</v>
      </c>
      <c r="Y122" s="51">
        <f t="shared" si="531"/>
        <v>0</v>
      </c>
      <c r="Z122" s="51">
        <f t="shared" si="531"/>
        <v>-158160</v>
      </c>
      <c r="AA122" s="51">
        <f t="shared" si="531"/>
        <v>0</v>
      </c>
      <c r="AB122" s="51">
        <f t="shared" si="531"/>
        <v>-158160</v>
      </c>
      <c r="AC122" s="51">
        <f t="shared" si="531"/>
        <v>29100</v>
      </c>
      <c r="AD122" s="51">
        <f t="shared" si="531"/>
        <v>9836</v>
      </c>
      <c r="AE122" s="51">
        <f t="shared" si="531"/>
        <v>3745</v>
      </c>
      <c r="AF122" s="51">
        <f t="shared" si="531"/>
        <v>0</v>
      </c>
      <c r="AG122" s="51">
        <f t="shared" si="531"/>
        <v>0</v>
      </c>
      <c r="AH122" s="51">
        <f t="shared" si="531"/>
        <v>11100</v>
      </c>
      <c r="AI122" s="51">
        <f t="shared" si="531"/>
        <v>11100</v>
      </c>
      <c r="AJ122" s="58">
        <f t="shared" si="531"/>
        <v>0</v>
      </c>
      <c r="AK122" s="58">
        <f t="shared" si="531"/>
        <v>-0.02</v>
      </c>
      <c r="AL122" s="58">
        <f t="shared" si="531"/>
        <v>0</v>
      </c>
      <c r="AM122" s="58">
        <f t="shared" si="531"/>
        <v>0</v>
      </c>
      <c r="AN122" s="58">
        <f t="shared" si="531"/>
        <v>0</v>
      </c>
      <c r="AO122" s="58">
        <f t="shared" si="531"/>
        <v>0</v>
      </c>
      <c r="AP122" s="58">
        <f t="shared" si="531"/>
        <v>0</v>
      </c>
      <c r="AQ122" s="58">
        <f t="shared" si="531"/>
        <v>0</v>
      </c>
      <c r="AR122" s="58">
        <f t="shared" si="531"/>
        <v>0</v>
      </c>
      <c r="AS122" s="58">
        <f t="shared" si="531"/>
        <v>0</v>
      </c>
      <c r="AT122" s="58">
        <f t="shared" si="531"/>
        <v>-0.02</v>
      </c>
      <c r="AU122" s="58">
        <f t="shared" si="531"/>
        <v>-0.02</v>
      </c>
      <c r="AV122" s="51">
        <f t="shared" si="531"/>
        <v>46317256</v>
      </c>
      <c r="AW122" s="51">
        <f t="shared" si="531"/>
        <v>32314024</v>
      </c>
      <c r="AX122" s="51">
        <f t="shared" si="531"/>
        <v>631220</v>
      </c>
      <c r="AY122" s="51">
        <f t="shared" si="531"/>
        <v>11135491</v>
      </c>
      <c r="AZ122" s="51">
        <f t="shared" si="531"/>
        <v>646280</v>
      </c>
      <c r="BA122" s="51">
        <f t="shared" si="531"/>
        <v>1590241</v>
      </c>
      <c r="BB122" s="58">
        <f t="shared" si="531"/>
        <v>62.6</v>
      </c>
      <c r="BC122" s="58">
        <f t="shared" si="531"/>
        <v>44.089999999999996</v>
      </c>
      <c r="BD122" s="58">
        <f t="shared" si="531"/>
        <v>18.509999999999998</v>
      </c>
      <c r="BE122" s="43">
        <f>AV122-H122</f>
        <v>53781</v>
      </c>
    </row>
    <row r="123" spans="1:57" x14ac:dyDescent="0.25">
      <c r="A123" s="26">
        <v>1436</v>
      </c>
      <c r="B123" s="6">
        <v>600170900</v>
      </c>
      <c r="C123" s="27">
        <v>87891</v>
      </c>
      <c r="D123" s="28" t="s">
        <v>45</v>
      </c>
      <c r="E123" s="6">
        <v>3123</v>
      </c>
      <c r="F123" s="6" t="s">
        <v>18</v>
      </c>
      <c r="G123" s="6" t="s">
        <v>19</v>
      </c>
      <c r="H123" s="29">
        <v>40821879</v>
      </c>
      <c r="I123" s="29">
        <v>28365460</v>
      </c>
      <c r="J123" s="29">
        <v>120080</v>
      </c>
      <c r="K123" s="29">
        <v>9628112</v>
      </c>
      <c r="L123" s="29">
        <v>567310</v>
      </c>
      <c r="M123" s="29">
        <v>2140917</v>
      </c>
      <c r="N123" s="63">
        <v>54.740000000000009</v>
      </c>
      <c r="O123" s="47">
        <v>40.220000000000006</v>
      </c>
      <c r="P123" s="47">
        <v>14.52</v>
      </c>
      <c r="Q123" s="9">
        <f>(OON!CF123+OON!CG123)*-1</f>
        <v>19600</v>
      </c>
      <c r="R123" s="29"/>
      <c r="S123" s="29"/>
      <c r="T123" s="29"/>
      <c r="U123" s="29"/>
      <c r="V123" s="29"/>
      <c r="W123" s="29"/>
      <c r="X123" s="9">
        <f t="shared" ref="X123:X126" si="532">SUM(Q123:W123)</f>
        <v>19600</v>
      </c>
      <c r="Y123" s="9"/>
      <c r="Z123" s="9">
        <f>OON!CF123+OON!CG123</f>
        <v>-19600</v>
      </c>
      <c r="AA123" s="9">
        <f>OON!CA123+OON!CE123</f>
        <v>0</v>
      </c>
      <c r="AB123" s="9">
        <f t="shared" ref="AB123:AB126" si="533">SUM(Y123:AA123)</f>
        <v>-19600</v>
      </c>
      <c r="AC123" s="9">
        <f t="shared" ref="AC123:AC126" si="534">X123+AB123</f>
        <v>0</v>
      </c>
      <c r="AD123" s="9">
        <f t="shared" ref="AD123:AD126" si="535">ROUND((X123+Y123+Z123)*33.8%,0)</f>
        <v>0</v>
      </c>
      <c r="AE123" s="9">
        <f t="shared" ref="AE123:AE126" si="536">ROUND(X123*2%,0)</f>
        <v>392</v>
      </c>
      <c r="AF123" s="29"/>
      <c r="AG123" s="29"/>
      <c r="AH123" s="29"/>
      <c r="AI123" s="9">
        <f t="shared" ref="AI123:AI126" si="537">AF123+AG123+AH123</f>
        <v>0</v>
      </c>
      <c r="AJ123" s="47">
        <f>OON!CJ123</f>
        <v>0.02</v>
      </c>
      <c r="AK123" s="47">
        <f>OON!CK123</f>
        <v>0</v>
      </c>
      <c r="AL123" s="47"/>
      <c r="AM123" s="47"/>
      <c r="AN123" s="47"/>
      <c r="AO123" s="47"/>
      <c r="AP123" s="47"/>
      <c r="AQ123" s="47"/>
      <c r="AR123" s="47"/>
      <c r="AS123" s="47">
        <f t="shared" ref="AS123:AS126" si="538">AJ123+AL123+AM123+AP123+AR123+AN123</f>
        <v>0.02</v>
      </c>
      <c r="AT123" s="47">
        <f t="shared" ref="AT123:AT126" si="539">AK123+AQ123+AO123</f>
        <v>0</v>
      </c>
      <c r="AU123" s="47">
        <f t="shared" ref="AU123:AU126" si="540">AS123+AT123</f>
        <v>0.02</v>
      </c>
      <c r="AV123" s="9">
        <f t="shared" ref="AV123:AV126" si="541">AW123+AX123+AY123+AZ123+BA123</f>
        <v>40822271</v>
      </c>
      <c r="AW123" s="9">
        <f t="shared" ref="AW123:AW126" si="542">I123+X123</f>
        <v>28385060</v>
      </c>
      <c r="AX123" s="9">
        <f t="shared" ref="AX123:AX126" si="543">J123+AB123</f>
        <v>100480</v>
      </c>
      <c r="AY123" s="9">
        <f t="shared" ref="AY123:AY126" si="544">K123+AD123</f>
        <v>9628112</v>
      </c>
      <c r="AZ123" s="9">
        <f t="shared" ref="AZ123:AZ126" si="545">L123+AE123</f>
        <v>567702</v>
      </c>
      <c r="BA123" s="9">
        <f t="shared" ref="BA123:BA126" si="546">M123+AI123</f>
        <v>2140917</v>
      </c>
      <c r="BB123" s="47">
        <f t="shared" ref="BB123:BB126" si="547">BC123+BD123</f>
        <v>54.760000000000005</v>
      </c>
      <c r="BC123" s="47">
        <f t="shared" ref="BC123:BC126" si="548">O123+AS123</f>
        <v>40.240000000000009</v>
      </c>
      <c r="BD123" s="47">
        <f t="shared" ref="BD123:BD126" si="549">P123+AT123</f>
        <v>14.52</v>
      </c>
    </row>
    <row r="124" spans="1:57" x14ac:dyDescent="0.25">
      <c r="A124" s="5">
        <v>1436</v>
      </c>
      <c r="B124" s="2">
        <v>600170900</v>
      </c>
      <c r="C124" s="7">
        <v>87891</v>
      </c>
      <c r="D124" s="8" t="s">
        <v>45</v>
      </c>
      <c r="E124" s="20">
        <v>3123</v>
      </c>
      <c r="F124" s="20" t="s">
        <v>110</v>
      </c>
      <c r="G124" s="20" t="s">
        <v>96</v>
      </c>
      <c r="H124" s="9">
        <v>5236</v>
      </c>
      <c r="I124" s="50">
        <v>3856</v>
      </c>
      <c r="J124" s="50">
        <v>0</v>
      </c>
      <c r="K124" s="50">
        <v>1303</v>
      </c>
      <c r="L124" s="50">
        <v>77</v>
      </c>
      <c r="M124" s="50">
        <v>0</v>
      </c>
      <c r="N124" s="63">
        <v>0.02</v>
      </c>
      <c r="O124" s="47">
        <v>0.02</v>
      </c>
      <c r="P124" s="47">
        <v>0</v>
      </c>
      <c r="Q124" s="9">
        <f>(OON!CF124+OON!CG124)*-1</f>
        <v>0</v>
      </c>
      <c r="R124" s="50"/>
      <c r="S124" s="50"/>
      <c r="T124" s="50"/>
      <c r="U124" s="50"/>
      <c r="V124" s="50"/>
      <c r="W124" s="50"/>
      <c r="X124" s="9">
        <f t="shared" si="532"/>
        <v>0</v>
      </c>
      <c r="Y124" s="9"/>
      <c r="Z124" s="9">
        <f>OON!CF124+OON!CG124</f>
        <v>0</v>
      </c>
      <c r="AA124" s="9">
        <f>OON!CA124+OON!CE124</f>
        <v>0</v>
      </c>
      <c r="AB124" s="9">
        <f t="shared" si="533"/>
        <v>0</v>
      </c>
      <c r="AC124" s="9">
        <f t="shared" si="534"/>
        <v>0</v>
      </c>
      <c r="AD124" s="9">
        <f t="shared" si="535"/>
        <v>0</v>
      </c>
      <c r="AE124" s="9">
        <f t="shared" si="536"/>
        <v>0</v>
      </c>
      <c r="AF124" s="50"/>
      <c r="AG124" s="50"/>
      <c r="AH124" s="50"/>
      <c r="AI124" s="9">
        <f t="shared" si="537"/>
        <v>0</v>
      </c>
      <c r="AJ124" s="47">
        <f>OON!CJ124</f>
        <v>0</v>
      </c>
      <c r="AK124" s="47">
        <f>OON!CK124</f>
        <v>0</v>
      </c>
      <c r="AL124" s="47"/>
      <c r="AM124" s="47"/>
      <c r="AN124" s="47"/>
      <c r="AO124" s="47"/>
      <c r="AP124" s="47"/>
      <c r="AQ124" s="47"/>
      <c r="AR124" s="47"/>
      <c r="AS124" s="47">
        <f t="shared" si="538"/>
        <v>0</v>
      </c>
      <c r="AT124" s="47">
        <f t="shared" si="539"/>
        <v>0</v>
      </c>
      <c r="AU124" s="47">
        <f t="shared" si="540"/>
        <v>0</v>
      </c>
      <c r="AV124" s="9">
        <f t="shared" si="541"/>
        <v>5236</v>
      </c>
      <c r="AW124" s="9">
        <f t="shared" si="542"/>
        <v>3856</v>
      </c>
      <c r="AX124" s="9">
        <f t="shared" si="543"/>
        <v>0</v>
      </c>
      <c r="AY124" s="9">
        <f t="shared" si="544"/>
        <v>1303</v>
      </c>
      <c r="AZ124" s="9">
        <f t="shared" si="545"/>
        <v>77</v>
      </c>
      <c r="BA124" s="9">
        <f t="shared" si="546"/>
        <v>0</v>
      </c>
      <c r="BB124" s="47">
        <f t="shared" si="547"/>
        <v>0.02</v>
      </c>
      <c r="BC124" s="47">
        <f t="shared" si="548"/>
        <v>0.02</v>
      </c>
      <c r="BD124" s="47">
        <f t="shared" si="549"/>
        <v>0</v>
      </c>
    </row>
    <row r="125" spans="1:57" x14ac:dyDescent="0.25">
      <c r="A125" s="5">
        <v>1436</v>
      </c>
      <c r="B125" s="2">
        <v>600170900</v>
      </c>
      <c r="C125" s="7">
        <v>87891</v>
      </c>
      <c r="D125" s="8" t="s">
        <v>45</v>
      </c>
      <c r="E125" s="2">
        <v>3141</v>
      </c>
      <c r="F125" s="2" t="s">
        <v>20</v>
      </c>
      <c r="G125" s="7" t="s">
        <v>96</v>
      </c>
      <c r="H125" s="9">
        <v>3915438</v>
      </c>
      <c r="I125" s="9">
        <v>2793206</v>
      </c>
      <c r="J125" s="9">
        <v>70000</v>
      </c>
      <c r="K125" s="9">
        <v>967764</v>
      </c>
      <c r="L125" s="9">
        <v>55864</v>
      </c>
      <c r="M125" s="9">
        <v>28604</v>
      </c>
      <c r="N125" s="63">
        <v>9.02</v>
      </c>
      <c r="O125" s="47">
        <v>0</v>
      </c>
      <c r="P125" s="47">
        <v>9.02</v>
      </c>
      <c r="Q125" s="9">
        <f>(OON!CF125+OON!CG125)*-1</f>
        <v>-30700</v>
      </c>
      <c r="R125" s="50"/>
      <c r="S125" s="50"/>
      <c r="T125" s="50"/>
      <c r="U125" s="50"/>
      <c r="V125" s="50"/>
      <c r="W125" s="50"/>
      <c r="X125" s="9">
        <f t="shared" si="532"/>
        <v>-30700</v>
      </c>
      <c r="Y125" s="9"/>
      <c r="Z125" s="9">
        <f>OON!CF125+OON!CG125</f>
        <v>30700</v>
      </c>
      <c r="AA125" s="9">
        <f>OON!CA125+OON!CE125</f>
        <v>0</v>
      </c>
      <c r="AB125" s="9">
        <f t="shared" si="533"/>
        <v>30700</v>
      </c>
      <c r="AC125" s="9">
        <f t="shared" si="534"/>
        <v>0</v>
      </c>
      <c r="AD125" s="9">
        <f t="shared" si="535"/>
        <v>0</v>
      </c>
      <c r="AE125" s="9">
        <f t="shared" si="536"/>
        <v>-614</v>
      </c>
      <c r="AF125" s="50"/>
      <c r="AG125" s="50"/>
      <c r="AH125" s="50"/>
      <c r="AI125" s="9">
        <f t="shared" si="537"/>
        <v>0</v>
      </c>
      <c r="AJ125" s="47">
        <f>OON!CJ125</f>
        <v>0</v>
      </c>
      <c r="AK125" s="47">
        <f>OON!CK125</f>
        <v>-0.3</v>
      </c>
      <c r="AL125" s="47"/>
      <c r="AM125" s="47"/>
      <c r="AN125" s="47"/>
      <c r="AO125" s="47"/>
      <c r="AP125" s="47"/>
      <c r="AQ125" s="47"/>
      <c r="AR125" s="47"/>
      <c r="AS125" s="47">
        <f t="shared" si="538"/>
        <v>0</v>
      </c>
      <c r="AT125" s="47">
        <f t="shared" si="539"/>
        <v>-0.3</v>
      </c>
      <c r="AU125" s="47">
        <f t="shared" si="540"/>
        <v>-0.3</v>
      </c>
      <c r="AV125" s="9">
        <f t="shared" si="541"/>
        <v>3914824</v>
      </c>
      <c r="AW125" s="9">
        <f t="shared" si="542"/>
        <v>2762506</v>
      </c>
      <c r="AX125" s="9">
        <f t="shared" si="543"/>
        <v>100700</v>
      </c>
      <c r="AY125" s="9">
        <f t="shared" si="544"/>
        <v>967764</v>
      </c>
      <c r="AZ125" s="9">
        <f t="shared" si="545"/>
        <v>55250</v>
      </c>
      <c r="BA125" s="9">
        <f t="shared" si="546"/>
        <v>28604</v>
      </c>
      <c r="BB125" s="47">
        <f t="shared" si="547"/>
        <v>8.7199999999999989</v>
      </c>
      <c r="BC125" s="47">
        <f t="shared" si="548"/>
        <v>0</v>
      </c>
      <c r="BD125" s="47">
        <f t="shared" si="549"/>
        <v>8.7199999999999989</v>
      </c>
    </row>
    <row r="126" spans="1:57" x14ac:dyDescent="0.25">
      <c r="A126" s="5">
        <v>1436</v>
      </c>
      <c r="B126" s="2">
        <v>600170900</v>
      </c>
      <c r="C126" s="7">
        <v>87891</v>
      </c>
      <c r="D126" s="8" t="s">
        <v>45</v>
      </c>
      <c r="E126" s="2">
        <v>3147</v>
      </c>
      <c r="F126" s="2" t="s">
        <v>27</v>
      </c>
      <c r="G126" s="7" t="s">
        <v>96</v>
      </c>
      <c r="H126" s="9">
        <v>6939337</v>
      </c>
      <c r="I126" s="9">
        <v>4687278</v>
      </c>
      <c r="J126" s="9">
        <v>391100</v>
      </c>
      <c r="K126" s="9">
        <v>1716492</v>
      </c>
      <c r="L126" s="9">
        <v>93746</v>
      </c>
      <c r="M126" s="9">
        <v>50721</v>
      </c>
      <c r="N126" s="63">
        <v>10.95</v>
      </c>
      <c r="O126" s="47">
        <v>6.66</v>
      </c>
      <c r="P126" s="47">
        <v>4.29</v>
      </c>
      <c r="Q126" s="9">
        <f>(OON!CF126+OON!CG126)*-1</f>
        <v>11100</v>
      </c>
      <c r="R126" s="50"/>
      <c r="S126" s="50"/>
      <c r="T126" s="50"/>
      <c r="U126" s="50"/>
      <c r="V126" s="50"/>
      <c r="W126" s="50"/>
      <c r="X126" s="9">
        <f t="shared" si="532"/>
        <v>11100</v>
      </c>
      <c r="Y126" s="9"/>
      <c r="Z126" s="9">
        <f>OON!CF126+OON!CG126</f>
        <v>-11100</v>
      </c>
      <c r="AA126" s="9">
        <f>OON!CA126+OON!CE126</f>
        <v>0</v>
      </c>
      <c r="AB126" s="9">
        <f t="shared" si="533"/>
        <v>-11100</v>
      </c>
      <c r="AC126" s="9">
        <f t="shared" si="534"/>
        <v>0</v>
      </c>
      <c r="AD126" s="9">
        <f t="shared" si="535"/>
        <v>0</v>
      </c>
      <c r="AE126" s="9">
        <f t="shared" si="536"/>
        <v>222</v>
      </c>
      <c r="AF126" s="50"/>
      <c r="AG126" s="50"/>
      <c r="AH126" s="50"/>
      <c r="AI126" s="9">
        <f t="shared" si="537"/>
        <v>0</v>
      </c>
      <c r="AJ126" s="47">
        <f>OON!CJ126</f>
        <v>0.03</v>
      </c>
      <c r="AK126" s="47">
        <f>OON!CK126</f>
        <v>0</v>
      </c>
      <c r="AL126" s="47"/>
      <c r="AM126" s="47"/>
      <c r="AN126" s="47"/>
      <c r="AO126" s="47"/>
      <c r="AP126" s="47"/>
      <c r="AQ126" s="47"/>
      <c r="AR126" s="47"/>
      <c r="AS126" s="47">
        <f t="shared" si="538"/>
        <v>0.03</v>
      </c>
      <c r="AT126" s="47">
        <f t="shared" si="539"/>
        <v>0</v>
      </c>
      <c r="AU126" s="47">
        <f t="shared" si="540"/>
        <v>0.03</v>
      </c>
      <c r="AV126" s="9">
        <f t="shared" si="541"/>
        <v>6939559</v>
      </c>
      <c r="AW126" s="9">
        <f t="shared" si="542"/>
        <v>4698378</v>
      </c>
      <c r="AX126" s="9">
        <f t="shared" si="543"/>
        <v>380000</v>
      </c>
      <c r="AY126" s="9">
        <f t="shared" si="544"/>
        <v>1716492</v>
      </c>
      <c r="AZ126" s="9">
        <f t="shared" si="545"/>
        <v>93968</v>
      </c>
      <c r="BA126" s="9">
        <f t="shared" si="546"/>
        <v>50721</v>
      </c>
      <c r="BB126" s="47">
        <f t="shared" si="547"/>
        <v>10.98</v>
      </c>
      <c r="BC126" s="47">
        <f t="shared" si="548"/>
        <v>6.69</v>
      </c>
      <c r="BD126" s="47">
        <f t="shared" si="549"/>
        <v>4.29</v>
      </c>
    </row>
    <row r="127" spans="1:57" x14ac:dyDescent="0.25">
      <c r="A127" s="30"/>
      <c r="B127" s="31"/>
      <c r="C127" s="32"/>
      <c r="D127" s="33" t="s">
        <v>174</v>
      </c>
      <c r="E127" s="31"/>
      <c r="F127" s="31"/>
      <c r="G127" s="32"/>
      <c r="H127" s="34">
        <v>51681890</v>
      </c>
      <c r="I127" s="34">
        <v>35849800</v>
      </c>
      <c r="J127" s="34">
        <v>581180</v>
      </c>
      <c r="K127" s="34">
        <v>12313671</v>
      </c>
      <c r="L127" s="34">
        <v>716997</v>
      </c>
      <c r="M127" s="34">
        <v>2220242</v>
      </c>
      <c r="N127" s="64">
        <v>74.730000000000018</v>
      </c>
      <c r="O127" s="64">
        <v>46.900000000000006</v>
      </c>
      <c r="P127" s="64">
        <v>27.83</v>
      </c>
      <c r="Q127" s="51">
        <f t="shared" ref="Q127:BD127" si="550">SUM(Q123:Q126)</f>
        <v>0</v>
      </c>
      <c r="R127" s="51">
        <f t="shared" si="550"/>
        <v>0</v>
      </c>
      <c r="S127" s="51">
        <f t="shared" si="550"/>
        <v>0</v>
      </c>
      <c r="T127" s="51">
        <f t="shared" si="550"/>
        <v>0</v>
      </c>
      <c r="U127" s="51">
        <f t="shared" si="550"/>
        <v>0</v>
      </c>
      <c r="V127" s="51">
        <f t="shared" si="550"/>
        <v>0</v>
      </c>
      <c r="W127" s="51">
        <f t="shared" si="550"/>
        <v>0</v>
      </c>
      <c r="X127" s="51">
        <f t="shared" si="550"/>
        <v>0</v>
      </c>
      <c r="Y127" s="51">
        <f t="shared" si="550"/>
        <v>0</v>
      </c>
      <c r="Z127" s="51">
        <f t="shared" si="550"/>
        <v>0</v>
      </c>
      <c r="AA127" s="51">
        <f t="shared" si="550"/>
        <v>0</v>
      </c>
      <c r="AB127" s="51">
        <f t="shared" si="550"/>
        <v>0</v>
      </c>
      <c r="AC127" s="51">
        <f t="shared" si="550"/>
        <v>0</v>
      </c>
      <c r="AD127" s="51">
        <f t="shared" si="550"/>
        <v>0</v>
      </c>
      <c r="AE127" s="51">
        <f t="shared" si="550"/>
        <v>0</v>
      </c>
      <c r="AF127" s="51">
        <f t="shared" si="550"/>
        <v>0</v>
      </c>
      <c r="AG127" s="51">
        <f t="shared" si="550"/>
        <v>0</v>
      </c>
      <c r="AH127" s="51">
        <f t="shared" si="550"/>
        <v>0</v>
      </c>
      <c r="AI127" s="51">
        <f t="shared" si="550"/>
        <v>0</v>
      </c>
      <c r="AJ127" s="58">
        <f t="shared" si="550"/>
        <v>0.05</v>
      </c>
      <c r="AK127" s="58">
        <f t="shared" si="550"/>
        <v>-0.3</v>
      </c>
      <c r="AL127" s="58">
        <f t="shared" si="550"/>
        <v>0</v>
      </c>
      <c r="AM127" s="58">
        <f t="shared" si="550"/>
        <v>0</v>
      </c>
      <c r="AN127" s="58">
        <f t="shared" si="550"/>
        <v>0</v>
      </c>
      <c r="AO127" s="58">
        <f t="shared" si="550"/>
        <v>0</v>
      </c>
      <c r="AP127" s="58">
        <f t="shared" si="550"/>
        <v>0</v>
      </c>
      <c r="AQ127" s="58">
        <f t="shared" si="550"/>
        <v>0</v>
      </c>
      <c r="AR127" s="58">
        <f t="shared" si="550"/>
        <v>0</v>
      </c>
      <c r="AS127" s="58">
        <f t="shared" si="550"/>
        <v>0.05</v>
      </c>
      <c r="AT127" s="58">
        <f t="shared" si="550"/>
        <v>-0.3</v>
      </c>
      <c r="AU127" s="58">
        <f t="shared" si="550"/>
        <v>-0.24999999999999997</v>
      </c>
      <c r="AV127" s="51">
        <f t="shared" si="550"/>
        <v>51681890</v>
      </c>
      <c r="AW127" s="51">
        <f t="shared" si="550"/>
        <v>35849800</v>
      </c>
      <c r="AX127" s="51">
        <f t="shared" si="550"/>
        <v>581180</v>
      </c>
      <c r="AY127" s="51">
        <f t="shared" si="550"/>
        <v>12313671</v>
      </c>
      <c r="AZ127" s="51">
        <f t="shared" si="550"/>
        <v>716997</v>
      </c>
      <c r="BA127" s="51">
        <f t="shared" si="550"/>
        <v>2220242</v>
      </c>
      <c r="BB127" s="58">
        <f t="shared" si="550"/>
        <v>74.48</v>
      </c>
      <c r="BC127" s="58">
        <f t="shared" si="550"/>
        <v>46.95000000000001</v>
      </c>
      <c r="BD127" s="58">
        <f t="shared" si="550"/>
        <v>27.529999999999998</v>
      </c>
      <c r="BE127" s="43">
        <f>AV127-H127</f>
        <v>0</v>
      </c>
    </row>
    <row r="128" spans="1:57" x14ac:dyDescent="0.25">
      <c r="A128" s="26">
        <v>1437</v>
      </c>
      <c r="B128" s="6">
        <v>600010104</v>
      </c>
      <c r="C128" s="27">
        <v>14451018</v>
      </c>
      <c r="D128" s="28" t="s">
        <v>70</v>
      </c>
      <c r="E128" s="6">
        <v>3123</v>
      </c>
      <c r="F128" s="6" t="s">
        <v>18</v>
      </c>
      <c r="G128" s="6" t="s">
        <v>19</v>
      </c>
      <c r="H128" s="29">
        <v>94673278</v>
      </c>
      <c r="I128" s="29">
        <v>68663279</v>
      </c>
      <c r="J128" s="29">
        <v>190680</v>
      </c>
      <c r="K128" s="29">
        <v>23272638</v>
      </c>
      <c r="L128" s="29">
        <v>1373265</v>
      </c>
      <c r="M128" s="29">
        <v>1173416</v>
      </c>
      <c r="N128" s="63">
        <v>130.07</v>
      </c>
      <c r="O128" s="47">
        <v>97.83</v>
      </c>
      <c r="P128" s="47">
        <v>32.239999999999995</v>
      </c>
      <c r="Q128" s="9">
        <f>(OON!CF128+OON!CG128)*-1</f>
        <v>24820</v>
      </c>
      <c r="R128" s="29">
        <v>142072</v>
      </c>
      <c r="S128" s="29"/>
      <c r="T128" s="29"/>
      <c r="U128" s="29"/>
      <c r="V128" s="29"/>
      <c r="W128" s="29"/>
      <c r="X128" s="9">
        <f t="shared" ref="X128:X129" si="551">SUM(Q128:W128)</f>
        <v>166892</v>
      </c>
      <c r="Y128" s="9"/>
      <c r="Z128" s="9">
        <f>OON!CF128+OON!CG128</f>
        <v>-24820</v>
      </c>
      <c r="AA128" s="9">
        <f>OON!CA128+OON!CE128</f>
        <v>0</v>
      </c>
      <c r="AB128" s="9">
        <f t="shared" ref="AB128:AB129" si="552">SUM(Y128:AA128)</f>
        <v>-24820</v>
      </c>
      <c r="AC128" s="9">
        <f t="shared" ref="AC128:AC129" si="553">X128+AB128</f>
        <v>142072</v>
      </c>
      <c r="AD128" s="9">
        <f t="shared" ref="AD128:AD129" si="554">ROUND((X128+Y128+Z128)*33.8%,0)</f>
        <v>48020</v>
      </c>
      <c r="AE128" s="9">
        <f t="shared" ref="AE128:AE129" si="555">ROUND(X128*2%,0)</f>
        <v>3338</v>
      </c>
      <c r="AF128" s="29"/>
      <c r="AG128" s="29"/>
      <c r="AH128" s="29"/>
      <c r="AI128" s="9">
        <f t="shared" ref="AI128:AI129" si="556">AF128+AG128+AH128</f>
        <v>0</v>
      </c>
      <c r="AJ128" s="47">
        <f>OON!CJ128</f>
        <v>0</v>
      </c>
      <c r="AK128" s="47">
        <f>OON!CK128</f>
        <v>0.09</v>
      </c>
      <c r="AL128" s="47">
        <v>0.34</v>
      </c>
      <c r="AM128" s="47"/>
      <c r="AN128" s="47"/>
      <c r="AO128" s="47"/>
      <c r="AP128" s="47"/>
      <c r="AQ128" s="47"/>
      <c r="AR128" s="47"/>
      <c r="AS128" s="47">
        <f t="shared" ref="AS128:AS129" si="557">AJ128+AL128+AM128+AP128+AR128+AN128</f>
        <v>0.34</v>
      </c>
      <c r="AT128" s="47">
        <f t="shared" ref="AT128:AT129" si="558">AK128+AQ128+AO128</f>
        <v>0.09</v>
      </c>
      <c r="AU128" s="47">
        <f t="shared" ref="AU128:AU129" si="559">AS128+AT128</f>
        <v>0.43000000000000005</v>
      </c>
      <c r="AV128" s="9">
        <f t="shared" ref="AV128:AV129" si="560">AW128+AX128+AY128+AZ128+BA128</f>
        <v>94866708</v>
      </c>
      <c r="AW128" s="9">
        <f t="shared" ref="AW128:AW129" si="561">I128+X128</f>
        <v>68830171</v>
      </c>
      <c r="AX128" s="9">
        <f t="shared" ref="AX128:AX129" si="562">J128+AB128</f>
        <v>165860</v>
      </c>
      <c r="AY128" s="9">
        <f t="shared" ref="AY128:AY129" si="563">K128+AD128</f>
        <v>23320658</v>
      </c>
      <c r="AZ128" s="9">
        <f t="shared" ref="AZ128:AZ129" si="564">L128+AE128</f>
        <v>1376603</v>
      </c>
      <c r="BA128" s="9">
        <f t="shared" ref="BA128:BA129" si="565">M128+AI128</f>
        <v>1173416</v>
      </c>
      <c r="BB128" s="47">
        <f t="shared" ref="BB128:BB129" si="566">BC128+BD128</f>
        <v>130.5</v>
      </c>
      <c r="BC128" s="47">
        <f t="shared" ref="BC128:BC129" si="567">O128+AS128</f>
        <v>98.17</v>
      </c>
      <c r="BD128" s="47">
        <f t="shared" ref="BD128:BD129" si="568">P128+AT128</f>
        <v>32.33</v>
      </c>
    </row>
    <row r="129" spans="1:57" x14ac:dyDescent="0.25">
      <c r="A129" s="5">
        <v>1437</v>
      </c>
      <c r="B129" s="2">
        <v>600010104</v>
      </c>
      <c r="C129" s="7">
        <v>14451018</v>
      </c>
      <c r="D129" s="8" t="s">
        <v>70</v>
      </c>
      <c r="E129" s="20">
        <v>3123</v>
      </c>
      <c r="F129" s="20" t="s">
        <v>110</v>
      </c>
      <c r="G129" s="20" t="s">
        <v>96</v>
      </c>
      <c r="H129" s="9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63">
        <v>0</v>
      </c>
      <c r="O129" s="47">
        <v>0</v>
      </c>
      <c r="P129" s="47">
        <v>0</v>
      </c>
      <c r="Q129" s="9">
        <f>(OON!CF129+OON!CG129)*-1</f>
        <v>0</v>
      </c>
      <c r="R129" s="50"/>
      <c r="S129" s="50"/>
      <c r="T129" s="50"/>
      <c r="U129" s="50"/>
      <c r="V129" s="50"/>
      <c r="W129" s="50"/>
      <c r="X129" s="9">
        <f t="shared" si="551"/>
        <v>0</v>
      </c>
      <c r="Y129" s="9"/>
      <c r="Z129" s="9">
        <f>OON!CF129+OON!CG129</f>
        <v>0</v>
      </c>
      <c r="AA129" s="9">
        <f>OON!CA129+OON!CE129</f>
        <v>0</v>
      </c>
      <c r="AB129" s="9">
        <f t="shared" si="552"/>
        <v>0</v>
      </c>
      <c r="AC129" s="9">
        <f t="shared" si="553"/>
        <v>0</v>
      </c>
      <c r="AD129" s="9">
        <f t="shared" si="554"/>
        <v>0</v>
      </c>
      <c r="AE129" s="9">
        <f t="shared" si="555"/>
        <v>0</v>
      </c>
      <c r="AF129" s="50"/>
      <c r="AG129" s="50"/>
      <c r="AH129" s="50"/>
      <c r="AI129" s="9">
        <f t="shared" si="556"/>
        <v>0</v>
      </c>
      <c r="AJ129" s="47">
        <f>OON!CJ129</f>
        <v>0</v>
      </c>
      <c r="AK129" s="47">
        <f>OON!CK129</f>
        <v>0</v>
      </c>
      <c r="AL129" s="47"/>
      <c r="AM129" s="47"/>
      <c r="AN129" s="47"/>
      <c r="AO129" s="47"/>
      <c r="AP129" s="47"/>
      <c r="AQ129" s="47"/>
      <c r="AR129" s="47"/>
      <c r="AS129" s="47">
        <f t="shared" si="557"/>
        <v>0</v>
      </c>
      <c r="AT129" s="47">
        <f t="shared" si="558"/>
        <v>0</v>
      </c>
      <c r="AU129" s="47">
        <f t="shared" si="559"/>
        <v>0</v>
      </c>
      <c r="AV129" s="9">
        <f t="shared" si="560"/>
        <v>0</v>
      </c>
      <c r="AW129" s="9">
        <f t="shared" si="561"/>
        <v>0</v>
      </c>
      <c r="AX129" s="9">
        <f t="shared" si="562"/>
        <v>0</v>
      </c>
      <c r="AY129" s="9">
        <f t="shared" si="563"/>
        <v>0</v>
      </c>
      <c r="AZ129" s="9">
        <f t="shared" si="564"/>
        <v>0</v>
      </c>
      <c r="BA129" s="9">
        <f t="shared" si="565"/>
        <v>0</v>
      </c>
      <c r="BB129" s="47">
        <f t="shared" si="566"/>
        <v>0</v>
      </c>
      <c r="BC129" s="47">
        <f t="shared" si="567"/>
        <v>0</v>
      </c>
      <c r="BD129" s="47">
        <f t="shared" si="568"/>
        <v>0</v>
      </c>
    </row>
    <row r="130" spans="1:57" x14ac:dyDescent="0.25">
      <c r="A130" s="30"/>
      <c r="B130" s="31"/>
      <c r="C130" s="32"/>
      <c r="D130" s="33" t="s">
        <v>175</v>
      </c>
      <c r="E130" s="35"/>
      <c r="F130" s="35"/>
      <c r="G130" s="35"/>
      <c r="H130" s="34">
        <v>94673278</v>
      </c>
      <c r="I130" s="51">
        <v>68663279</v>
      </c>
      <c r="J130" s="51">
        <v>190680</v>
      </c>
      <c r="K130" s="51">
        <v>23272638</v>
      </c>
      <c r="L130" s="51">
        <v>1373265</v>
      </c>
      <c r="M130" s="51">
        <v>1173416</v>
      </c>
      <c r="N130" s="65">
        <v>130.07</v>
      </c>
      <c r="O130" s="65">
        <v>97.83</v>
      </c>
      <c r="P130" s="65">
        <v>32.239999999999995</v>
      </c>
      <c r="Q130" s="51">
        <f t="shared" ref="Q130:BD130" si="569">SUM(Q128:Q129)</f>
        <v>24820</v>
      </c>
      <c r="R130" s="51">
        <f t="shared" si="569"/>
        <v>142072</v>
      </c>
      <c r="S130" s="51">
        <f t="shared" si="569"/>
        <v>0</v>
      </c>
      <c r="T130" s="51">
        <f t="shared" si="569"/>
        <v>0</v>
      </c>
      <c r="U130" s="51">
        <f t="shared" si="569"/>
        <v>0</v>
      </c>
      <c r="V130" s="51">
        <f t="shared" si="569"/>
        <v>0</v>
      </c>
      <c r="W130" s="51">
        <f t="shared" si="569"/>
        <v>0</v>
      </c>
      <c r="X130" s="51">
        <f t="shared" si="569"/>
        <v>166892</v>
      </c>
      <c r="Y130" s="51">
        <f t="shared" si="569"/>
        <v>0</v>
      </c>
      <c r="Z130" s="51">
        <f t="shared" si="569"/>
        <v>-24820</v>
      </c>
      <c r="AA130" s="51">
        <f t="shared" si="569"/>
        <v>0</v>
      </c>
      <c r="AB130" s="51">
        <f t="shared" si="569"/>
        <v>-24820</v>
      </c>
      <c r="AC130" s="51">
        <f t="shared" si="569"/>
        <v>142072</v>
      </c>
      <c r="AD130" s="51">
        <f t="shared" si="569"/>
        <v>48020</v>
      </c>
      <c r="AE130" s="51">
        <f t="shared" si="569"/>
        <v>3338</v>
      </c>
      <c r="AF130" s="51">
        <f t="shared" si="569"/>
        <v>0</v>
      </c>
      <c r="AG130" s="51">
        <f t="shared" si="569"/>
        <v>0</v>
      </c>
      <c r="AH130" s="51">
        <f t="shared" si="569"/>
        <v>0</v>
      </c>
      <c r="AI130" s="51">
        <f t="shared" si="569"/>
        <v>0</v>
      </c>
      <c r="AJ130" s="58">
        <f t="shared" si="569"/>
        <v>0</v>
      </c>
      <c r="AK130" s="58">
        <f t="shared" si="569"/>
        <v>0.09</v>
      </c>
      <c r="AL130" s="58">
        <f t="shared" si="569"/>
        <v>0.34</v>
      </c>
      <c r="AM130" s="58">
        <f t="shared" si="569"/>
        <v>0</v>
      </c>
      <c r="AN130" s="58">
        <f t="shared" si="569"/>
        <v>0</v>
      </c>
      <c r="AO130" s="58">
        <f t="shared" si="569"/>
        <v>0</v>
      </c>
      <c r="AP130" s="58">
        <f t="shared" si="569"/>
        <v>0</v>
      </c>
      <c r="AQ130" s="58">
        <f t="shared" si="569"/>
        <v>0</v>
      </c>
      <c r="AR130" s="58">
        <f t="shared" si="569"/>
        <v>0</v>
      </c>
      <c r="AS130" s="58">
        <f t="shared" si="569"/>
        <v>0.34</v>
      </c>
      <c r="AT130" s="58">
        <f t="shared" si="569"/>
        <v>0.09</v>
      </c>
      <c r="AU130" s="58">
        <f t="shared" si="569"/>
        <v>0.43000000000000005</v>
      </c>
      <c r="AV130" s="51">
        <f t="shared" si="569"/>
        <v>94866708</v>
      </c>
      <c r="AW130" s="51">
        <f t="shared" si="569"/>
        <v>68830171</v>
      </c>
      <c r="AX130" s="51">
        <f t="shared" si="569"/>
        <v>165860</v>
      </c>
      <c r="AY130" s="51">
        <f t="shared" si="569"/>
        <v>23320658</v>
      </c>
      <c r="AZ130" s="51">
        <f t="shared" si="569"/>
        <v>1376603</v>
      </c>
      <c r="BA130" s="51">
        <f t="shared" si="569"/>
        <v>1173416</v>
      </c>
      <c r="BB130" s="58">
        <f t="shared" si="569"/>
        <v>130.5</v>
      </c>
      <c r="BC130" s="58">
        <f t="shared" si="569"/>
        <v>98.17</v>
      </c>
      <c r="BD130" s="58">
        <f t="shared" si="569"/>
        <v>32.33</v>
      </c>
      <c r="BE130" s="43">
        <f>AV130-H130</f>
        <v>193430</v>
      </c>
    </row>
    <row r="131" spans="1:57" x14ac:dyDescent="0.25">
      <c r="A131" s="26">
        <v>1438</v>
      </c>
      <c r="B131" s="6">
        <v>600010490</v>
      </c>
      <c r="C131" s="27">
        <v>18385036</v>
      </c>
      <c r="D131" s="28" t="s">
        <v>46</v>
      </c>
      <c r="E131" s="6">
        <v>3123</v>
      </c>
      <c r="F131" s="6" t="s">
        <v>18</v>
      </c>
      <c r="G131" s="6" t="s">
        <v>19</v>
      </c>
      <c r="H131" s="29">
        <v>40994436</v>
      </c>
      <c r="I131" s="29">
        <v>28686669</v>
      </c>
      <c r="J131" s="29">
        <v>1003400</v>
      </c>
      <c r="K131" s="29">
        <v>10035243</v>
      </c>
      <c r="L131" s="29">
        <v>573733</v>
      </c>
      <c r="M131" s="29">
        <v>695391</v>
      </c>
      <c r="N131" s="63">
        <v>52</v>
      </c>
      <c r="O131" s="47">
        <v>39.72</v>
      </c>
      <c r="P131" s="47">
        <v>12.28</v>
      </c>
      <c r="Q131" s="9">
        <f>(OON!CF131+OON!CG131)*-1</f>
        <v>0</v>
      </c>
      <c r="R131" s="29"/>
      <c r="S131" s="29"/>
      <c r="T131" s="29"/>
      <c r="U131" s="29"/>
      <c r="V131" s="29"/>
      <c r="W131" s="29"/>
      <c r="X131" s="9">
        <f t="shared" ref="X131:X132" si="570">SUM(Q131:W131)</f>
        <v>0</v>
      </c>
      <c r="Y131" s="9"/>
      <c r="Z131" s="9">
        <f>OON!CF131+OON!CG131</f>
        <v>0</v>
      </c>
      <c r="AA131" s="9">
        <f>OON!CA131+OON!CE131</f>
        <v>0</v>
      </c>
      <c r="AB131" s="9">
        <f t="shared" ref="AB131:AB132" si="571">SUM(Y131:AA131)</f>
        <v>0</v>
      </c>
      <c r="AC131" s="9">
        <f t="shared" ref="AC131:AC132" si="572">X131+AB131</f>
        <v>0</v>
      </c>
      <c r="AD131" s="9">
        <f t="shared" ref="AD131:AD132" si="573">ROUND((X131+Y131+Z131)*33.8%,0)</f>
        <v>0</v>
      </c>
      <c r="AE131" s="9">
        <f t="shared" ref="AE131:AE132" si="574">ROUND(X131*2%,0)</f>
        <v>0</v>
      </c>
      <c r="AF131" s="29"/>
      <c r="AG131" s="29"/>
      <c r="AH131" s="29"/>
      <c r="AI131" s="9">
        <f t="shared" ref="AI131:AI132" si="575">AF131+AG131+AH131</f>
        <v>0</v>
      </c>
      <c r="AJ131" s="47">
        <f>OON!CJ131</f>
        <v>0</v>
      </c>
      <c r="AK131" s="47">
        <f>OON!CK131</f>
        <v>0</v>
      </c>
      <c r="AL131" s="47"/>
      <c r="AM131" s="47"/>
      <c r="AN131" s="47"/>
      <c r="AO131" s="47"/>
      <c r="AP131" s="47"/>
      <c r="AQ131" s="47"/>
      <c r="AR131" s="47"/>
      <c r="AS131" s="47">
        <f t="shared" ref="AS131:AS132" si="576">AJ131+AL131+AM131+AP131+AR131+AN131</f>
        <v>0</v>
      </c>
      <c r="AT131" s="47">
        <f t="shared" ref="AT131:AT132" si="577">AK131+AQ131+AO131</f>
        <v>0</v>
      </c>
      <c r="AU131" s="47">
        <f t="shared" ref="AU131:AU132" si="578">AS131+AT131</f>
        <v>0</v>
      </c>
      <c r="AV131" s="9">
        <f t="shared" ref="AV131:AV132" si="579">AW131+AX131+AY131+AZ131+BA131</f>
        <v>40994436</v>
      </c>
      <c r="AW131" s="9">
        <f t="shared" ref="AW131:AW132" si="580">I131+X131</f>
        <v>28686669</v>
      </c>
      <c r="AX131" s="9">
        <f t="shared" ref="AX131:AX132" si="581">J131+AB131</f>
        <v>1003400</v>
      </c>
      <c r="AY131" s="9">
        <f t="shared" ref="AY131:AY132" si="582">K131+AD131</f>
        <v>10035243</v>
      </c>
      <c r="AZ131" s="9">
        <f t="shared" ref="AZ131:AZ132" si="583">L131+AE131</f>
        <v>573733</v>
      </c>
      <c r="BA131" s="9">
        <f t="shared" ref="BA131:BA132" si="584">M131+AI131</f>
        <v>695391</v>
      </c>
      <c r="BB131" s="47">
        <f t="shared" ref="BB131:BB132" si="585">BC131+BD131</f>
        <v>52</v>
      </c>
      <c r="BC131" s="47">
        <f t="shared" ref="BC131:BC132" si="586">O131+AS131</f>
        <v>39.72</v>
      </c>
      <c r="BD131" s="47">
        <f t="shared" ref="BD131:BD132" si="587">P131+AT131</f>
        <v>12.28</v>
      </c>
    </row>
    <row r="132" spans="1:57" x14ac:dyDescent="0.25">
      <c r="A132" s="5">
        <v>1438</v>
      </c>
      <c r="B132" s="2">
        <v>600010490</v>
      </c>
      <c r="C132" s="7">
        <v>18385036</v>
      </c>
      <c r="D132" s="8" t="s">
        <v>46</v>
      </c>
      <c r="E132" s="20">
        <v>3123</v>
      </c>
      <c r="F132" s="20" t="s">
        <v>110</v>
      </c>
      <c r="G132" s="20" t="s">
        <v>96</v>
      </c>
      <c r="H132" s="9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63">
        <v>0</v>
      </c>
      <c r="O132" s="47">
        <v>0</v>
      </c>
      <c r="P132" s="47">
        <v>0</v>
      </c>
      <c r="Q132" s="9">
        <f>(OON!CF132+OON!CG132)*-1</f>
        <v>0</v>
      </c>
      <c r="R132" s="50"/>
      <c r="S132" s="50"/>
      <c r="T132" s="50"/>
      <c r="U132" s="50"/>
      <c r="V132" s="50"/>
      <c r="W132" s="50"/>
      <c r="X132" s="9">
        <f t="shared" si="570"/>
        <v>0</v>
      </c>
      <c r="Y132" s="9"/>
      <c r="Z132" s="9">
        <f>OON!CF132+OON!CG132</f>
        <v>0</v>
      </c>
      <c r="AA132" s="9">
        <f>OON!CA132+OON!CE132</f>
        <v>0</v>
      </c>
      <c r="AB132" s="9">
        <f t="shared" si="571"/>
        <v>0</v>
      </c>
      <c r="AC132" s="9">
        <f t="shared" si="572"/>
        <v>0</v>
      </c>
      <c r="AD132" s="9">
        <f t="shared" si="573"/>
        <v>0</v>
      </c>
      <c r="AE132" s="9">
        <f t="shared" si="574"/>
        <v>0</v>
      </c>
      <c r="AF132" s="50"/>
      <c r="AG132" s="50"/>
      <c r="AH132" s="50"/>
      <c r="AI132" s="9">
        <f t="shared" si="575"/>
        <v>0</v>
      </c>
      <c r="AJ132" s="47">
        <f>OON!CJ132</f>
        <v>0</v>
      </c>
      <c r="AK132" s="47">
        <f>OON!CK132</f>
        <v>0</v>
      </c>
      <c r="AL132" s="47"/>
      <c r="AM132" s="47"/>
      <c r="AN132" s="47"/>
      <c r="AO132" s="47"/>
      <c r="AP132" s="47"/>
      <c r="AQ132" s="47"/>
      <c r="AR132" s="47"/>
      <c r="AS132" s="47">
        <f t="shared" si="576"/>
        <v>0</v>
      </c>
      <c r="AT132" s="47">
        <f t="shared" si="577"/>
        <v>0</v>
      </c>
      <c r="AU132" s="47">
        <f t="shared" si="578"/>
        <v>0</v>
      </c>
      <c r="AV132" s="9">
        <f t="shared" si="579"/>
        <v>0</v>
      </c>
      <c r="AW132" s="9">
        <f t="shared" si="580"/>
        <v>0</v>
      </c>
      <c r="AX132" s="9">
        <f t="shared" si="581"/>
        <v>0</v>
      </c>
      <c r="AY132" s="9">
        <f t="shared" si="582"/>
        <v>0</v>
      </c>
      <c r="AZ132" s="9">
        <f t="shared" si="583"/>
        <v>0</v>
      </c>
      <c r="BA132" s="9">
        <f t="shared" si="584"/>
        <v>0</v>
      </c>
      <c r="BB132" s="47">
        <f t="shared" si="585"/>
        <v>0</v>
      </c>
      <c r="BC132" s="47">
        <f t="shared" si="586"/>
        <v>0</v>
      </c>
      <c r="BD132" s="47">
        <f t="shared" si="587"/>
        <v>0</v>
      </c>
    </row>
    <row r="133" spans="1:57" x14ac:dyDescent="0.25">
      <c r="A133" s="30"/>
      <c r="B133" s="31"/>
      <c r="C133" s="32"/>
      <c r="D133" s="33" t="s">
        <v>176</v>
      </c>
      <c r="E133" s="35"/>
      <c r="F133" s="35"/>
      <c r="G133" s="35"/>
      <c r="H133" s="34">
        <v>40994436</v>
      </c>
      <c r="I133" s="51">
        <v>28686669</v>
      </c>
      <c r="J133" s="51">
        <v>1003400</v>
      </c>
      <c r="K133" s="51">
        <v>10035243</v>
      </c>
      <c r="L133" s="51">
        <v>573733</v>
      </c>
      <c r="M133" s="51">
        <v>695391</v>
      </c>
      <c r="N133" s="65">
        <v>52</v>
      </c>
      <c r="O133" s="65">
        <v>39.72</v>
      </c>
      <c r="P133" s="65">
        <v>12.28</v>
      </c>
      <c r="Q133" s="51">
        <f t="shared" ref="Q133:BD133" si="588">SUM(Q131:Q132)</f>
        <v>0</v>
      </c>
      <c r="R133" s="51">
        <f t="shared" si="588"/>
        <v>0</v>
      </c>
      <c r="S133" s="51">
        <f t="shared" si="588"/>
        <v>0</v>
      </c>
      <c r="T133" s="51">
        <f t="shared" si="588"/>
        <v>0</v>
      </c>
      <c r="U133" s="51">
        <f t="shared" si="588"/>
        <v>0</v>
      </c>
      <c r="V133" s="51">
        <f t="shared" si="588"/>
        <v>0</v>
      </c>
      <c r="W133" s="51">
        <f t="shared" si="588"/>
        <v>0</v>
      </c>
      <c r="X133" s="51">
        <f t="shared" si="588"/>
        <v>0</v>
      </c>
      <c r="Y133" s="51">
        <f t="shared" si="588"/>
        <v>0</v>
      </c>
      <c r="Z133" s="51">
        <f t="shared" si="588"/>
        <v>0</v>
      </c>
      <c r="AA133" s="51">
        <f t="shared" si="588"/>
        <v>0</v>
      </c>
      <c r="AB133" s="51">
        <f t="shared" si="588"/>
        <v>0</v>
      </c>
      <c r="AC133" s="51">
        <f t="shared" si="588"/>
        <v>0</v>
      </c>
      <c r="AD133" s="51">
        <f t="shared" si="588"/>
        <v>0</v>
      </c>
      <c r="AE133" s="51">
        <f t="shared" si="588"/>
        <v>0</v>
      </c>
      <c r="AF133" s="51">
        <f t="shared" si="588"/>
        <v>0</v>
      </c>
      <c r="AG133" s="51">
        <f t="shared" si="588"/>
        <v>0</v>
      </c>
      <c r="AH133" s="51">
        <f t="shared" si="588"/>
        <v>0</v>
      </c>
      <c r="AI133" s="51">
        <f t="shared" si="588"/>
        <v>0</v>
      </c>
      <c r="AJ133" s="58">
        <f t="shared" si="588"/>
        <v>0</v>
      </c>
      <c r="AK133" s="58">
        <f t="shared" si="588"/>
        <v>0</v>
      </c>
      <c r="AL133" s="58">
        <f t="shared" si="588"/>
        <v>0</v>
      </c>
      <c r="AM133" s="58">
        <f t="shared" si="588"/>
        <v>0</v>
      </c>
      <c r="AN133" s="58">
        <f t="shared" si="588"/>
        <v>0</v>
      </c>
      <c r="AO133" s="58">
        <f t="shared" si="588"/>
        <v>0</v>
      </c>
      <c r="AP133" s="58">
        <f t="shared" si="588"/>
        <v>0</v>
      </c>
      <c r="AQ133" s="58">
        <f t="shared" si="588"/>
        <v>0</v>
      </c>
      <c r="AR133" s="58">
        <f t="shared" si="588"/>
        <v>0</v>
      </c>
      <c r="AS133" s="58">
        <f t="shared" si="588"/>
        <v>0</v>
      </c>
      <c r="AT133" s="58">
        <f t="shared" si="588"/>
        <v>0</v>
      </c>
      <c r="AU133" s="58">
        <f t="shared" si="588"/>
        <v>0</v>
      </c>
      <c r="AV133" s="51">
        <f t="shared" si="588"/>
        <v>40994436</v>
      </c>
      <c r="AW133" s="51">
        <f t="shared" si="588"/>
        <v>28686669</v>
      </c>
      <c r="AX133" s="51">
        <f t="shared" si="588"/>
        <v>1003400</v>
      </c>
      <c r="AY133" s="51">
        <f t="shared" si="588"/>
        <v>10035243</v>
      </c>
      <c r="AZ133" s="51">
        <f t="shared" si="588"/>
        <v>573733</v>
      </c>
      <c r="BA133" s="51">
        <f t="shared" si="588"/>
        <v>695391</v>
      </c>
      <c r="BB133" s="58">
        <f t="shared" si="588"/>
        <v>52</v>
      </c>
      <c r="BC133" s="58">
        <f t="shared" si="588"/>
        <v>39.72</v>
      </c>
      <c r="BD133" s="58">
        <f t="shared" si="588"/>
        <v>12.28</v>
      </c>
      <c r="BE133" s="43">
        <f>AV133-H133</f>
        <v>0</v>
      </c>
    </row>
    <row r="134" spans="1:57" x14ac:dyDescent="0.25">
      <c r="A134" s="26">
        <v>1440</v>
      </c>
      <c r="B134" s="6">
        <v>600010481</v>
      </c>
      <c r="C134" s="27">
        <v>140147</v>
      </c>
      <c r="D134" s="28" t="s">
        <v>47</v>
      </c>
      <c r="E134" s="6">
        <v>3123</v>
      </c>
      <c r="F134" s="6" t="s">
        <v>18</v>
      </c>
      <c r="G134" s="6" t="s">
        <v>19</v>
      </c>
      <c r="H134" s="29">
        <v>27634663</v>
      </c>
      <c r="I134" s="29">
        <v>19588033</v>
      </c>
      <c r="J134" s="29">
        <v>591715</v>
      </c>
      <c r="K134" s="29">
        <v>6820754</v>
      </c>
      <c r="L134" s="29">
        <v>391761</v>
      </c>
      <c r="M134" s="29">
        <v>242400</v>
      </c>
      <c r="N134" s="63">
        <v>35.68</v>
      </c>
      <c r="O134" s="47">
        <v>28.03</v>
      </c>
      <c r="P134" s="47">
        <v>7.65</v>
      </c>
      <c r="Q134" s="9">
        <f>(OON!CF134+OON!CG134)*-1</f>
        <v>-31785</v>
      </c>
      <c r="R134" s="29"/>
      <c r="S134" s="29"/>
      <c r="T134" s="29"/>
      <c r="U134" s="29">
        <v>-5032</v>
      </c>
      <c r="V134" s="29"/>
      <c r="W134" s="29"/>
      <c r="X134" s="9">
        <f t="shared" ref="X134:X136" si="589">SUM(Q134:W134)</f>
        <v>-36817</v>
      </c>
      <c r="Y134" s="9"/>
      <c r="Z134" s="9">
        <f>OON!CF134+OON!CG134</f>
        <v>31785</v>
      </c>
      <c r="AA134" s="9">
        <f>OON!CA134+OON!CE134</f>
        <v>0</v>
      </c>
      <c r="AB134" s="9">
        <f t="shared" ref="AB134:AB136" si="590">SUM(Y134:AA134)</f>
        <v>31785</v>
      </c>
      <c r="AC134" s="9">
        <f t="shared" ref="AC134:AC136" si="591">X134+AB134</f>
        <v>-5032</v>
      </c>
      <c r="AD134" s="9">
        <f t="shared" ref="AD134:AD136" si="592">ROUND((X134+Y134+Z134)*33.8%,0)</f>
        <v>-1701</v>
      </c>
      <c r="AE134" s="9">
        <f t="shared" ref="AE134:AE136" si="593">ROUND(X134*2%,0)</f>
        <v>-736</v>
      </c>
      <c r="AF134" s="29"/>
      <c r="AG134" s="29"/>
      <c r="AH134" s="29"/>
      <c r="AI134" s="9">
        <f t="shared" ref="AI134:AI136" si="594">AF134+AG134+AH134</f>
        <v>0</v>
      </c>
      <c r="AJ134" s="47">
        <f>OON!CJ134</f>
        <v>0</v>
      </c>
      <c r="AK134" s="47">
        <f>OON!CK134</f>
        <v>-0.12</v>
      </c>
      <c r="AL134" s="47"/>
      <c r="AM134" s="47"/>
      <c r="AN134" s="47">
        <v>7.0000000000000007E-2</v>
      </c>
      <c r="AO134" s="47"/>
      <c r="AP134" s="47"/>
      <c r="AQ134" s="47"/>
      <c r="AR134" s="47"/>
      <c r="AS134" s="47">
        <f t="shared" ref="AS134:AS136" si="595">AJ134+AL134+AM134+AP134+AR134+AN134</f>
        <v>7.0000000000000007E-2</v>
      </c>
      <c r="AT134" s="47">
        <f t="shared" ref="AT134:AT136" si="596">AK134+AQ134+AO134</f>
        <v>-0.12</v>
      </c>
      <c r="AU134" s="47">
        <f t="shared" ref="AU134:AU136" si="597">AS134+AT134</f>
        <v>-4.9999999999999989E-2</v>
      </c>
      <c r="AV134" s="9">
        <f t="shared" ref="AV134:AV136" si="598">AW134+AX134+AY134+AZ134+BA134</f>
        <v>27627194</v>
      </c>
      <c r="AW134" s="9">
        <f t="shared" ref="AW134:AW136" si="599">I134+X134</f>
        <v>19551216</v>
      </c>
      <c r="AX134" s="9">
        <f t="shared" ref="AX134:AX136" si="600">J134+AB134</f>
        <v>623500</v>
      </c>
      <c r="AY134" s="9">
        <f t="shared" ref="AY134:AY136" si="601">K134+AD134</f>
        <v>6819053</v>
      </c>
      <c r="AZ134" s="9">
        <f t="shared" ref="AZ134:AZ136" si="602">L134+AE134</f>
        <v>391025</v>
      </c>
      <c r="BA134" s="9">
        <f t="shared" ref="BA134:BA136" si="603">M134+AI134</f>
        <v>242400</v>
      </c>
      <c r="BB134" s="47">
        <f t="shared" ref="BB134:BB136" si="604">BC134+BD134</f>
        <v>35.630000000000003</v>
      </c>
      <c r="BC134" s="47">
        <f t="shared" ref="BC134:BC136" si="605">O134+AS134</f>
        <v>28.1</v>
      </c>
      <c r="BD134" s="47">
        <f t="shared" ref="BD134:BD136" si="606">P134+AT134</f>
        <v>7.53</v>
      </c>
    </row>
    <row r="135" spans="1:57" x14ac:dyDescent="0.25">
      <c r="A135" s="5">
        <v>1440</v>
      </c>
      <c r="B135" s="2">
        <v>600010481</v>
      </c>
      <c r="C135" s="7">
        <v>140147</v>
      </c>
      <c r="D135" s="8" t="s">
        <v>47</v>
      </c>
      <c r="E135" s="20">
        <v>3123</v>
      </c>
      <c r="F135" s="20" t="s">
        <v>110</v>
      </c>
      <c r="G135" s="20" t="s">
        <v>96</v>
      </c>
      <c r="H135" s="9">
        <v>94257</v>
      </c>
      <c r="I135" s="50">
        <v>69409</v>
      </c>
      <c r="J135" s="50">
        <v>0</v>
      </c>
      <c r="K135" s="50">
        <v>23460</v>
      </c>
      <c r="L135" s="50">
        <v>1388</v>
      </c>
      <c r="M135" s="50">
        <v>0</v>
      </c>
      <c r="N135" s="63">
        <v>0</v>
      </c>
      <c r="O135" s="47">
        <v>0</v>
      </c>
      <c r="P135" s="47">
        <v>0</v>
      </c>
      <c r="Q135" s="9">
        <f>(OON!CF135+OON!CG135)*-1</f>
        <v>0</v>
      </c>
      <c r="R135" s="50"/>
      <c r="S135" s="50"/>
      <c r="T135" s="50"/>
      <c r="U135" s="50"/>
      <c r="V135" s="50"/>
      <c r="W135" s="50"/>
      <c r="X135" s="9">
        <f t="shared" si="589"/>
        <v>0</v>
      </c>
      <c r="Y135" s="9"/>
      <c r="Z135" s="9">
        <f>OON!CF135+OON!CG135</f>
        <v>0</v>
      </c>
      <c r="AA135" s="9">
        <f>OON!CA135+OON!CE135</f>
        <v>0</v>
      </c>
      <c r="AB135" s="9">
        <f t="shared" si="590"/>
        <v>0</v>
      </c>
      <c r="AC135" s="9">
        <f t="shared" si="591"/>
        <v>0</v>
      </c>
      <c r="AD135" s="9">
        <f t="shared" si="592"/>
        <v>0</v>
      </c>
      <c r="AE135" s="9">
        <f t="shared" si="593"/>
        <v>0</v>
      </c>
      <c r="AF135" s="50"/>
      <c r="AG135" s="50"/>
      <c r="AH135" s="50"/>
      <c r="AI135" s="9">
        <f t="shared" si="594"/>
        <v>0</v>
      </c>
      <c r="AJ135" s="47">
        <f>OON!CJ135</f>
        <v>0</v>
      </c>
      <c r="AK135" s="47">
        <f>OON!CK135</f>
        <v>0</v>
      </c>
      <c r="AL135" s="47"/>
      <c r="AM135" s="47"/>
      <c r="AN135" s="47"/>
      <c r="AO135" s="47"/>
      <c r="AP135" s="47"/>
      <c r="AQ135" s="47"/>
      <c r="AR135" s="47"/>
      <c r="AS135" s="47">
        <f t="shared" si="595"/>
        <v>0</v>
      </c>
      <c r="AT135" s="47">
        <f t="shared" si="596"/>
        <v>0</v>
      </c>
      <c r="AU135" s="47">
        <f t="shared" si="597"/>
        <v>0</v>
      </c>
      <c r="AV135" s="9">
        <f t="shared" si="598"/>
        <v>94257</v>
      </c>
      <c r="AW135" s="9">
        <f t="shared" si="599"/>
        <v>69409</v>
      </c>
      <c r="AX135" s="9">
        <f t="shared" si="600"/>
        <v>0</v>
      </c>
      <c r="AY135" s="9">
        <f t="shared" si="601"/>
        <v>23460</v>
      </c>
      <c r="AZ135" s="9">
        <f t="shared" si="602"/>
        <v>1388</v>
      </c>
      <c r="BA135" s="9">
        <f t="shared" si="603"/>
        <v>0</v>
      </c>
      <c r="BB135" s="47">
        <f t="shared" si="604"/>
        <v>0</v>
      </c>
      <c r="BC135" s="47">
        <f t="shared" si="605"/>
        <v>0</v>
      </c>
      <c r="BD135" s="47">
        <f t="shared" si="606"/>
        <v>0</v>
      </c>
    </row>
    <row r="136" spans="1:57" x14ac:dyDescent="0.25">
      <c r="A136" s="5">
        <v>1440</v>
      </c>
      <c r="B136" s="2">
        <v>600010481</v>
      </c>
      <c r="C136" s="7">
        <v>140147</v>
      </c>
      <c r="D136" s="8" t="s">
        <v>47</v>
      </c>
      <c r="E136" s="2">
        <v>3147</v>
      </c>
      <c r="F136" s="2" t="s">
        <v>27</v>
      </c>
      <c r="G136" s="7" t="s">
        <v>96</v>
      </c>
      <c r="H136" s="9">
        <v>6587459</v>
      </c>
      <c r="I136" s="9">
        <v>4796147</v>
      </c>
      <c r="J136" s="9">
        <v>20000</v>
      </c>
      <c r="K136" s="9">
        <v>1627858</v>
      </c>
      <c r="L136" s="9">
        <v>95923</v>
      </c>
      <c r="M136" s="9">
        <v>47531</v>
      </c>
      <c r="N136" s="63">
        <v>11.23</v>
      </c>
      <c r="O136" s="47">
        <v>7.22</v>
      </c>
      <c r="P136" s="47">
        <v>4.01</v>
      </c>
      <c r="Q136" s="9">
        <f>(OON!CF136+OON!CG136)*-1</f>
        <v>0</v>
      </c>
      <c r="R136" s="50"/>
      <c r="S136" s="50"/>
      <c r="T136" s="50"/>
      <c r="U136" s="50"/>
      <c r="V136" s="50"/>
      <c r="W136" s="50"/>
      <c r="X136" s="9">
        <f t="shared" si="589"/>
        <v>0</v>
      </c>
      <c r="Y136" s="9"/>
      <c r="Z136" s="9">
        <f>OON!CF136+OON!CG136</f>
        <v>0</v>
      </c>
      <c r="AA136" s="9">
        <f>OON!CA136+OON!CE136</f>
        <v>0</v>
      </c>
      <c r="AB136" s="9">
        <f t="shared" si="590"/>
        <v>0</v>
      </c>
      <c r="AC136" s="9">
        <f t="shared" si="591"/>
        <v>0</v>
      </c>
      <c r="AD136" s="9">
        <f t="shared" si="592"/>
        <v>0</v>
      </c>
      <c r="AE136" s="9">
        <f t="shared" si="593"/>
        <v>0</v>
      </c>
      <c r="AF136" s="50"/>
      <c r="AG136" s="50"/>
      <c r="AH136" s="50"/>
      <c r="AI136" s="9">
        <f t="shared" si="594"/>
        <v>0</v>
      </c>
      <c r="AJ136" s="47">
        <f>OON!CJ136</f>
        <v>0</v>
      </c>
      <c r="AK136" s="47">
        <f>OON!CK136</f>
        <v>0</v>
      </c>
      <c r="AL136" s="47"/>
      <c r="AM136" s="47"/>
      <c r="AN136" s="47"/>
      <c r="AO136" s="47"/>
      <c r="AP136" s="47"/>
      <c r="AQ136" s="47"/>
      <c r="AR136" s="47"/>
      <c r="AS136" s="47">
        <f t="shared" si="595"/>
        <v>0</v>
      </c>
      <c r="AT136" s="47">
        <f t="shared" si="596"/>
        <v>0</v>
      </c>
      <c r="AU136" s="47">
        <f t="shared" si="597"/>
        <v>0</v>
      </c>
      <c r="AV136" s="9">
        <f t="shared" si="598"/>
        <v>6587459</v>
      </c>
      <c r="AW136" s="9">
        <f t="shared" si="599"/>
        <v>4796147</v>
      </c>
      <c r="AX136" s="9">
        <f t="shared" si="600"/>
        <v>20000</v>
      </c>
      <c r="AY136" s="9">
        <f t="shared" si="601"/>
        <v>1627858</v>
      </c>
      <c r="AZ136" s="9">
        <f t="shared" si="602"/>
        <v>95923</v>
      </c>
      <c r="BA136" s="9">
        <f t="shared" si="603"/>
        <v>47531</v>
      </c>
      <c r="BB136" s="47">
        <f t="shared" si="604"/>
        <v>11.23</v>
      </c>
      <c r="BC136" s="47">
        <f t="shared" si="605"/>
        <v>7.22</v>
      </c>
      <c r="BD136" s="47">
        <f t="shared" si="606"/>
        <v>4.01</v>
      </c>
    </row>
    <row r="137" spans="1:57" x14ac:dyDescent="0.25">
      <c r="A137" s="30"/>
      <c r="B137" s="31"/>
      <c r="C137" s="32"/>
      <c r="D137" s="33" t="s">
        <v>177</v>
      </c>
      <c r="E137" s="31"/>
      <c r="F137" s="31"/>
      <c r="G137" s="32"/>
      <c r="H137" s="34">
        <v>34316379</v>
      </c>
      <c r="I137" s="34">
        <v>24453589</v>
      </c>
      <c r="J137" s="34">
        <v>611715</v>
      </c>
      <c r="K137" s="34">
        <v>8472072</v>
      </c>
      <c r="L137" s="34">
        <v>489072</v>
      </c>
      <c r="M137" s="34">
        <v>289931</v>
      </c>
      <c r="N137" s="64">
        <v>46.91</v>
      </c>
      <c r="O137" s="64">
        <v>35.25</v>
      </c>
      <c r="P137" s="64">
        <v>11.66</v>
      </c>
      <c r="Q137" s="51">
        <f t="shared" ref="Q137:BD137" si="607">SUM(Q134:Q136)</f>
        <v>-31785</v>
      </c>
      <c r="R137" s="51">
        <f t="shared" si="607"/>
        <v>0</v>
      </c>
      <c r="S137" s="51">
        <f t="shared" si="607"/>
        <v>0</v>
      </c>
      <c r="T137" s="51">
        <f t="shared" si="607"/>
        <v>0</v>
      </c>
      <c r="U137" s="51">
        <f t="shared" si="607"/>
        <v>-5032</v>
      </c>
      <c r="V137" s="51">
        <f t="shared" si="607"/>
        <v>0</v>
      </c>
      <c r="W137" s="51">
        <f t="shared" si="607"/>
        <v>0</v>
      </c>
      <c r="X137" s="51">
        <f t="shared" si="607"/>
        <v>-36817</v>
      </c>
      <c r="Y137" s="51">
        <f t="shared" si="607"/>
        <v>0</v>
      </c>
      <c r="Z137" s="51">
        <f t="shared" si="607"/>
        <v>31785</v>
      </c>
      <c r="AA137" s="51">
        <f t="shared" si="607"/>
        <v>0</v>
      </c>
      <c r="AB137" s="51">
        <f t="shared" si="607"/>
        <v>31785</v>
      </c>
      <c r="AC137" s="51">
        <f t="shared" si="607"/>
        <v>-5032</v>
      </c>
      <c r="AD137" s="51">
        <f t="shared" si="607"/>
        <v>-1701</v>
      </c>
      <c r="AE137" s="51">
        <f t="shared" si="607"/>
        <v>-736</v>
      </c>
      <c r="AF137" s="51">
        <f t="shared" si="607"/>
        <v>0</v>
      </c>
      <c r="AG137" s="51">
        <f t="shared" si="607"/>
        <v>0</v>
      </c>
      <c r="AH137" s="51">
        <f t="shared" si="607"/>
        <v>0</v>
      </c>
      <c r="AI137" s="51">
        <f t="shared" si="607"/>
        <v>0</v>
      </c>
      <c r="AJ137" s="58">
        <f t="shared" si="607"/>
        <v>0</v>
      </c>
      <c r="AK137" s="58">
        <f t="shared" si="607"/>
        <v>-0.12</v>
      </c>
      <c r="AL137" s="58">
        <f t="shared" si="607"/>
        <v>0</v>
      </c>
      <c r="AM137" s="58">
        <f t="shared" si="607"/>
        <v>0</v>
      </c>
      <c r="AN137" s="58">
        <f t="shared" si="607"/>
        <v>7.0000000000000007E-2</v>
      </c>
      <c r="AO137" s="58">
        <f t="shared" si="607"/>
        <v>0</v>
      </c>
      <c r="AP137" s="58">
        <f t="shared" si="607"/>
        <v>0</v>
      </c>
      <c r="AQ137" s="58">
        <f t="shared" si="607"/>
        <v>0</v>
      </c>
      <c r="AR137" s="58">
        <f t="shared" si="607"/>
        <v>0</v>
      </c>
      <c r="AS137" s="58">
        <f t="shared" si="607"/>
        <v>7.0000000000000007E-2</v>
      </c>
      <c r="AT137" s="58">
        <f t="shared" si="607"/>
        <v>-0.12</v>
      </c>
      <c r="AU137" s="58">
        <f t="shared" si="607"/>
        <v>-4.9999999999999989E-2</v>
      </c>
      <c r="AV137" s="51">
        <f t="shared" si="607"/>
        <v>34308910</v>
      </c>
      <c r="AW137" s="51">
        <f t="shared" si="607"/>
        <v>24416772</v>
      </c>
      <c r="AX137" s="51">
        <f t="shared" si="607"/>
        <v>643500</v>
      </c>
      <c r="AY137" s="51">
        <f t="shared" si="607"/>
        <v>8470371</v>
      </c>
      <c r="AZ137" s="51">
        <f t="shared" si="607"/>
        <v>488336</v>
      </c>
      <c r="BA137" s="51">
        <f t="shared" si="607"/>
        <v>289931</v>
      </c>
      <c r="BB137" s="58">
        <f t="shared" si="607"/>
        <v>46.86</v>
      </c>
      <c r="BC137" s="58">
        <f t="shared" si="607"/>
        <v>35.32</v>
      </c>
      <c r="BD137" s="58">
        <f t="shared" si="607"/>
        <v>11.54</v>
      </c>
      <c r="BE137" s="43">
        <f>AV137-H137</f>
        <v>-7469</v>
      </c>
    </row>
    <row r="138" spans="1:57" x14ac:dyDescent="0.25">
      <c r="A138" s="26">
        <v>1442</v>
      </c>
      <c r="B138" s="6">
        <v>600010686</v>
      </c>
      <c r="C138" s="27">
        <v>555053</v>
      </c>
      <c r="D138" s="28" t="s">
        <v>48</v>
      </c>
      <c r="E138" s="6">
        <v>3123</v>
      </c>
      <c r="F138" s="6" t="s">
        <v>18</v>
      </c>
      <c r="G138" s="6" t="s">
        <v>19</v>
      </c>
      <c r="H138" s="29">
        <v>59086317</v>
      </c>
      <c r="I138" s="29">
        <v>43004210</v>
      </c>
      <c r="J138" s="29">
        <v>100000</v>
      </c>
      <c r="K138" s="29">
        <v>14569223</v>
      </c>
      <c r="L138" s="29">
        <v>860084</v>
      </c>
      <c r="M138" s="29">
        <v>552800</v>
      </c>
      <c r="N138" s="63">
        <v>78.739999999999995</v>
      </c>
      <c r="O138" s="47">
        <v>54.04</v>
      </c>
      <c r="P138" s="47">
        <v>24.7</v>
      </c>
      <c r="Q138" s="9">
        <f>(OON!CF138+OON!CG138)*-1</f>
        <v>-60000</v>
      </c>
      <c r="R138" s="29"/>
      <c r="S138" s="29"/>
      <c r="T138" s="29"/>
      <c r="U138" s="29"/>
      <c r="V138" s="29"/>
      <c r="W138" s="29"/>
      <c r="X138" s="9">
        <f t="shared" ref="X138:X139" si="608">SUM(Q138:W138)</f>
        <v>-60000</v>
      </c>
      <c r="Y138" s="9"/>
      <c r="Z138" s="9">
        <f>OON!CF138+OON!CG138</f>
        <v>60000</v>
      </c>
      <c r="AA138" s="9">
        <f>OON!CA138+OON!CE138</f>
        <v>0</v>
      </c>
      <c r="AB138" s="9">
        <f t="shared" ref="AB138:AB139" si="609">SUM(Y138:AA138)</f>
        <v>60000</v>
      </c>
      <c r="AC138" s="9">
        <f t="shared" ref="AC138:AC139" si="610">X138+AB138</f>
        <v>0</v>
      </c>
      <c r="AD138" s="9">
        <f t="shared" ref="AD138:AD139" si="611">ROUND((X138+Y138+Z138)*33.8%,0)</f>
        <v>0</v>
      </c>
      <c r="AE138" s="9">
        <f t="shared" ref="AE138:AE139" si="612">ROUND(X138*2%,0)</f>
        <v>-1200</v>
      </c>
      <c r="AF138" s="29"/>
      <c r="AG138" s="29"/>
      <c r="AH138" s="29"/>
      <c r="AI138" s="9">
        <f t="shared" ref="AI138:AI139" si="613">AF138+AG138+AH138</f>
        <v>0</v>
      </c>
      <c r="AJ138" s="47">
        <f>OON!CJ138</f>
        <v>0</v>
      </c>
      <c r="AK138" s="47">
        <f>OON!CK138</f>
        <v>-0.17</v>
      </c>
      <c r="AL138" s="47"/>
      <c r="AM138" s="47"/>
      <c r="AN138" s="47"/>
      <c r="AO138" s="47"/>
      <c r="AP138" s="47"/>
      <c r="AQ138" s="47"/>
      <c r="AR138" s="47"/>
      <c r="AS138" s="47">
        <f t="shared" ref="AS138:AS139" si="614">AJ138+AL138+AM138+AP138+AR138+AN138</f>
        <v>0</v>
      </c>
      <c r="AT138" s="47">
        <f t="shared" ref="AT138:AT139" si="615">AK138+AQ138+AO138</f>
        <v>-0.17</v>
      </c>
      <c r="AU138" s="47">
        <f t="shared" ref="AU138:AU139" si="616">AS138+AT138</f>
        <v>-0.17</v>
      </c>
      <c r="AV138" s="9">
        <f t="shared" ref="AV138:AV139" si="617">AW138+AX138+AY138+AZ138+BA138</f>
        <v>59085117</v>
      </c>
      <c r="AW138" s="9">
        <f t="shared" ref="AW138:AW139" si="618">I138+X138</f>
        <v>42944210</v>
      </c>
      <c r="AX138" s="9">
        <f t="shared" ref="AX138:AX139" si="619">J138+AB138</f>
        <v>160000</v>
      </c>
      <c r="AY138" s="9">
        <f t="shared" ref="AY138:AY139" si="620">K138+AD138</f>
        <v>14569223</v>
      </c>
      <c r="AZ138" s="9">
        <f t="shared" ref="AZ138:AZ139" si="621">L138+AE138</f>
        <v>858884</v>
      </c>
      <c r="BA138" s="9">
        <f t="shared" ref="BA138:BA139" si="622">M138+AI138</f>
        <v>552800</v>
      </c>
      <c r="BB138" s="47">
        <f t="shared" ref="BB138:BB139" si="623">BC138+BD138</f>
        <v>78.569999999999993</v>
      </c>
      <c r="BC138" s="47">
        <f t="shared" ref="BC138:BC139" si="624">O138+AS138</f>
        <v>54.04</v>
      </c>
      <c r="BD138" s="47">
        <f t="shared" ref="BD138:BD139" si="625">P138+AT138</f>
        <v>24.529999999999998</v>
      </c>
    </row>
    <row r="139" spans="1:57" x14ac:dyDescent="0.25">
      <c r="A139" s="5">
        <v>1442</v>
      </c>
      <c r="B139" s="2">
        <v>600010686</v>
      </c>
      <c r="C139" s="7">
        <v>555053</v>
      </c>
      <c r="D139" s="8" t="s">
        <v>48</v>
      </c>
      <c r="E139" s="20">
        <v>3123</v>
      </c>
      <c r="F139" s="20" t="s">
        <v>110</v>
      </c>
      <c r="G139" s="20" t="s">
        <v>96</v>
      </c>
      <c r="H139" s="9">
        <v>0</v>
      </c>
      <c r="I139" s="50">
        <v>0</v>
      </c>
      <c r="J139" s="50">
        <v>0</v>
      </c>
      <c r="K139" s="50">
        <v>0</v>
      </c>
      <c r="L139" s="50">
        <v>0</v>
      </c>
      <c r="M139" s="50">
        <v>0</v>
      </c>
      <c r="N139" s="63">
        <v>0</v>
      </c>
      <c r="O139" s="47">
        <v>0</v>
      </c>
      <c r="P139" s="47">
        <v>0</v>
      </c>
      <c r="Q139" s="9">
        <f>(OON!CF139+OON!CG139)*-1</f>
        <v>0</v>
      </c>
      <c r="R139" s="50"/>
      <c r="S139" s="50"/>
      <c r="T139" s="50"/>
      <c r="U139" s="50"/>
      <c r="V139" s="50"/>
      <c r="W139" s="50"/>
      <c r="X139" s="9">
        <f t="shared" si="608"/>
        <v>0</v>
      </c>
      <c r="Y139" s="9"/>
      <c r="Z139" s="9">
        <f>OON!CF139+OON!CG139</f>
        <v>0</v>
      </c>
      <c r="AA139" s="9">
        <f>OON!CA139+OON!CE139</f>
        <v>0</v>
      </c>
      <c r="AB139" s="9">
        <f t="shared" si="609"/>
        <v>0</v>
      </c>
      <c r="AC139" s="9">
        <f t="shared" si="610"/>
        <v>0</v>
      </c>
      <c r="AD139" s="9">
        <f t="shared" si="611"/>
        <v>0</v>
      </c>
      <c r="AE139" s="9">
        <f t="shared" si="612"/>
        <v>0</v>
      </c>
      <c r="AF139" s="50"/>
      <c r="AG139" s="50"/>
      <c r="AH139" s="50"/>
      <c r="AI139" s="9">
        <f t="shared" si="613"/>
        <v>0</v>
      </c>
      <c r="AJ139" s="47">
        <f>OON!CJ139</f>
        <v>0</v>
      </c>
      <c r="AK139" s="47">
        <f>OON!CK139</f>
        <v>0</v>
      </c>
      <c r="AL139" s="47"/>
      <c r="AM139" s="47"/>
      <c r="AN139" s="47"/>
      <c r="AO139" s="47"/>
      <c r="AP139" s="47"/>
      <c r="AQ139" s="47"/>
      <c r="AR139" s="47"/>
      <c r="AS139" s="47">
        <f t="shared" si="614"/>
        <v>0</v>
      </c>
      <c r="AT139" s="47">
        <f t="shared" si="615"/>
        <v>0</v>
      </c>
      <c r="AU139" s="47">
        <f t="shared" si="616"/>
        <v>0</v>
      </c>
      <c r="AV139" s="9">
        <f t="shared" si="617"/>
        <v>0</v>
      </c>
      <c r="AW139" s="9">
        <f t="shared" si="618"/>
        <v>0</v>
      </c>
      <c r="AX139" s="9">
        <f t="shared" si="619"/>
        <v>0</v>
      </c>
      <c r="AY139" s="9">
        <f t="shared" si="620"/>
        <v>0</v>
      </c>
      <c r="AZ139" s="9">
        <f t="shared" si="621"/>
        <v>0</v>
      </c>
      <c r="BA139" s="9">
        <f t="shared" si="622"/>
        <v>0</v>
      </c>
      <c r="BB139" s="47">
        <f t="shared" si="623"/>
        <v>0</v>
      </c>
      <c r="BC139" s="47">
        <f t="shared" si="624"/>
        <v>0</v>
      </c>
      <c r="BD139" s="47">
        <f t="shared" si="625"/>
        <v>0</v>
      </c>
    </row>
    <row r="140" spans="1:57" x14ac:dyDescent="0.25">
      <c r="A140" s="30"/>
      <c r="B140" s="31"/>
      <c r="C140" s="32"/>
      <c r="D140" s="33" t="s">
        <v>178</v>
      </c>
      <c r="E140" s="35"/>
      <c r="F140" s="35"/>
      <c r="G140" s="35"/>
      <c r="H140" s="34">
        <v>59086317</v>
      </c>
      <c r="I140" s="51">
        <v>43004210</v>
      </c>
      <c r="J140" s="51">
        <v>100000</v>
      </c>
      <c r="K140" s="51">
        <v>14569223</v>
      </c>
      <c r="L140" s="51">
        <v>860084</v>
      </c>
      <c r="M140" s="51">
        <v>552800</v>
      </c>
      <c r="N140" s="65">
        <v>78.739999999999995</v>
      </c>
      <c r="O140" s="65">
        <v>54.04</v>
      </c>
      <c r="P140" s="65">
        <v>24.7</v>
      </c>
      <c r="Q140" s="51">
        <f t="shared" ref="Q140:BD140" si="626">SUM(Q138:Q139)</f>
        <v>-60000</v>
      </c>
      <c r="R140" s="51">
        <f t="shared" si="626"/>
        <v>0</v>
      </c>
      <c r="S140" s="51">
        <f t="shared" si="626"/>
        <v>0</v>
      </c>
      <c r="T140" s="51">
        <f t="shared" si="626"/>
        <v>0</v>
      </c>
      <c r="U140" s="51">
        <f t="shared" si="626"/>
        <v>0</v>
      </c>
      <c r="V140" s="51">
        <f t="shared" si="626"/>
        <v>0</v>
      </c>
      <c r="W140" s="51">
        <f t="shared" si="626"/>
        <v>0</v>
      </c>
      <c r="X140" s="51">
        <f t="shared" si="626"/>
        <v>-60000</v>
      </c>
      <c r="Y140" s="51">
        <f t="shared" si="626"/>
        <v>0</v>
      </c>
      <c r="Z140" s="51">
        <f t="shared" si="626"/>
        <v>60000</v>
      </c>
      <c r="AA140" s="51">
        <f t="shared" si="626"/>
        <v>0</v>
      </c>
      <c r="AB140" s="51">
        <f t="shared" si="626"/>
        <v>60000</v>
      </c>
      <c r="AC140" s="51">
        <f t="shared" si="626"/>
        <v>0</v>
      </c>
      <c r="AD140" s="51">
        <f t="shared" si="626"/>
        <v>0</v>
      </c>
      <c r="AE140" s="51">
        <f t="shared" si="626"/>
        <v>-1200</v>
      </c>
      <c r="AF140" s="51">
        <f t="shared" si="626"/>
        <v>0</v>
      </c>
      <c r="AG140" s="51">
        <f t="shared" si="626"/>
        <v>0</v>
      </c>
      <c r="AH140" s="51">
        <f t="shared" si="626"/>
        <v>0</v>
      </c>
      <c r="AI140" s="51">
        <f t="shared" si="626"/>
        <v>0</v>
      </c>
      <c r="AJ140" s="58">
        <f t="shared" si="626"/>
        <v>0</v>
      </c>
      <c r="AK140" s="58">
        <f t="shared" si="626"/>
        <v>-0.17</v>
      </c>
      <c r="AL140" s="58">
        <f t="shared" si="626"/>
        <v>0</v>
      </c>
      <c r="AM140" s="58">
        <f t="shared" si="626"/>
        <v>0</v>
      </c>
      <c r="AN140" s="58">
        <f t="shared" si="626"/>
        <v>0</v>
      </c>
      <c r="AO140" s="58">
        <f t="shared" si="626"/>
        <v>0</v>
      </c>
      <c r="AP140" s="58">
        <f t="shared" si="626"/>
        <v>0</v>
      </c>
      <c r="AQ140" s="58">
        <f t="shared" si="626"/>
        <v>0</v>
      </c>
      <c r="AR140" s="58">
        <f t="shared" si="626"/>
        <v>0</v>
      </c>
      <c r="AS140" s="58">
        <f t="shared" si="626"/>
        <v>0</v>
      </c>
      <c r="AT140" s="58">
        <f t="shared" si="626"/>
        <v>-0.17</v>
      </c>
      <c r="AU140" s="58">
        <f t="shared" si="626"/>
        <v>-0.17</v>
      </c>
      <c r="AV140" s="51">
        <f t="shared" si="626"/>
        <v>59085117</v>
      </c>
      <c r="AW140" s="51">
        <f t="shared" si="626"/>
        <v>42944210</v>
      </c>
      <c r="AX140" s="51">
        <f t="shared" si="626"/>
        <v>160000</v>
      </c>
      <c r="AY140" s="51">
        <f t="shared" si="626"/>
        <v>14569223</v>
      </c>
      <c r="AZ140" s="51">
        <f t="shared" si="626"/>
        <v>858884</v>
      </c>
      <c r="BA140" s="51">
        <f t="shared" si="626"/>
        <v>552800</v>
      </c>
      <c r="BB140" s="58">
        <f t="shared" si="626"/>
        <v>78.569999999999993</v>
      </c>
      <c r="BC140" s="58">
        <f t="shared" si="626"/>
        <v>54.04</v>
      </c>
      <c r="BD140" s="58">
        <f t="shared" si="626"/>
        <v>24.529999999999998</v>
      </c>
      <c r="BE140" s="43">
        <f>AV140-H140</f>
        <v>-1200</v>
      </c>
    </row>
    <row r="141" spans="1:57" x14ac:dyDescent="0.25">
      <c r="A141" s="26">
        <v>1443</v>
      </c>
      <c r="B141" s="6">
        <v>600170918</v>
      </c>
      <c r="C141" s="27">
        <v>15043151</v>
      </c>
      <c r="D141" s="28" t="s">
        <v>49</v>
      </c>
      <c r="E141" s="6">
        <v>3123</v>
      </c>
      <c r="F141" s="6" t="s">
        <v>18</v>
      </c>
      <c r="G141" s="6" t="s">
        <v>19</v>
      </c>
      <c r="H141" s="29">
        <v>26572610</v>
      </c>
      <c r="I141" s="29">
        <v>18934619</v>
      </c>
      <c r="J141" s="29">
        <v>488040</v>
      </c>
      <c r="K141" s="29">
        <v>6564859</v>
      </c>
      <c r="L141" s="29">
        <v>378692</v>
      </c>
      <c r="M141" s="29">
        <v>206400</v>
      </c>
      <c r="N141" s="63">
        <v>37.370000000000005</v>
      </c>
      <c r="O141" s="47">
        <v>28.6</v>
      </c>
      <c r="P141" s="47">
        <v>8.7700000000000014</v>
      </c>
      <c r="Q141" s="9">
        <f>(OON!CF141+OON!CG141)*-1</f>
        <v>183040</v>
      </c>
      <c r="R141" s="29"/>
      <c r="S141" s="29"/>
      <c r="T141" s="29"/>
      <c r="U141" s="29"/>
      <c r="V141" s="29"/>
      <c r="W141" s="29"/>
      <c r="X141" s="9">
        <f t="shared" ref="X141:X145" si="627">SUM(Q141:W141)</f>
        <v>183040</v>
      </c>
      <c r="Y141" s="9"/>
      <c r="Z141" s="9">
        <f>OON!CF141+OON!CG141</f>
        <v>-183040</v>
      </c>
      <c r="AA141" s="9">
        <f>OON!CA141+OON!CE141</f>
        <v>0</v>
      </c>
      <c r="AB141" s="9">
        <f t="shared" ref="AB141:AB145" si="628">SUM(Y141:AA141)</f>
        <v>-183040</v>
      </c>
      <c r="AC141" s="9">
        <f t="shared" ref="AC141:AC145" si="629">X141+AB141</f>
        <v>0</v>
      </c>
      <c r="AD141" s="9">
        <f t="shared" ref="AD141:AD145" si="630">ROUND((X141+Y141+Z141)*33.8%,0)</f>
        <v>0</v>
      </c>
      <c r="AE141" s="9">
        <f t="shared" ref="AE141:AE145" si="631">ROUND(X141*2%,0)</f>
        <v>3661</v>
      </c>
      <c r="AF141" s="29"/>
      <c r="AG141" s="29"/>
      <c r="AH141" s="29"/>
      <c r="AI141" s="9">
        <f t="shared" ref="AI141:AI145" si="632">AF141+AG141+AH141</f>
        <v>0</v>
      </c>
      <c r="AJ141" s="47">
        <f>OON!CJ141</f>
        <v>0</v>
      </c>
      <c r="AK141" s="47">
        <f>OON!CK141</f>
        <v>0</v>
      </c>
      <c r="AL141" s="47"/>
      <c r="AM141" s="47"/>
      <c r="AN141" s="47"/>
      <c r="AO141" s="47"/>
      <c r="AP141" s="47"/>
      <c r="AQ141" s="47"/>
      <c r="AR141" s="47"/>
      <c r="AS141" s="47">
        <f t="shared" ref="AS141:AS145" si="633">AJ141+AL141+AM141+AP141+AR141+AN141</f>
        <v>0</v>
      </c>
      <c r="AT141" s="47">
        <f t="shared" ref="AT141:AT145" si="634">AK141+AQ141+AO141</f>
        <v>0</v>
      </c>
      <c r="AU141" s="47">
        <f t="shared" ref="AU141:AU145" si="635">AS141+AT141</f>
        <v>0</v>
      </c>
      <c r="AV141" s="9">
        <f t="shared" ref="AV141:AV145" si="636">AW141+AX141+AY141+AZ141+BA141</f>
        <v>26576271</v>
      </c>
      <c r="AW141" s="9">
        <f t="shared" ref="AW141:AW145" si="637">I141+X141</f>
        <v>19117659</v>
      </c>
      <c r="AX141" s="9">
        <f t="shared" ref="AX141:AX145" si="638">J141+AB141</f>
        <v>305000</v>
      </c>
      <c r="AY141" s="9">
        <f t="shared" ref="AY141:AY145" si="639">K141+AD141</f>
        <v>6564859</v>
      </c>
      <c r="AZ141" s="9">
        <f t="shared" ref="AZ141:AZ145" si="640">L141+AE141</f>
        <v>382353</v>
      </c>
      <c r="BA141" s="9">
        <f t="shared" ref="BA141:BA145" si="641">M141+AI141</f>
        <v>206400</v>
      </c>
      <c r="BB141" s="47">
        <f t="shared" ref="BB141:BB145" si="642">BC141+BD141</f>
        <v>37.370000000000005</v>
      </c>
      <c r="BC141" s="47">
        <f t="shared" ref="BC141:BC145" si="643">O141+AS141</f>
        <v>28.6</v>
      </c>
      <c r="BD141" s="47">
        <f t="shared" ref="BD141:BD145" si="644">P141+AT141</f>
        <v>8.7700000000000014</v>
      </c>
    </row>
    <row r="142" spans="1:57" x14ac:dyDescent="0.25">
      <c r="A142" s="5">
        <v>1443</v>
      </c>
      <c r="B142" s="2">
        <v>600170918</v>
      </c>
      <c r="C142" s="7">
        <v>15043151</v>
      </c>
      <c r="D142" s="8" t="s">
        <v>49</v>
      </c>
      <c r="E142" s="20">
        <v>3123</v>
      </c>
      <c r="F142" s="20" t="s">
        <v>110</v>
      </c>
      <c r="G142" s="20" t="s">
        <v>96</v>
      </c>
      <c r="H142" s="9">
        <v>0</v>
      </c>
      <c r="I142" s="50">
        <v>0</v>
      </c>
      <c r="J142" s="50">
        <v>0</v>
      </c>
      <c r="K142" s="50">
        <v>0</v>
      </c>
      <c r="L142" s="50">
        <v>0</v>
      </c>
      <c r="M142" s="50">
        <v>0</v>
      </c>
      <c r="N142" s="63">
        <v>0</v>
      </c>
      <c r="O142" s="47">
        <v>0</v>
      </c>
      <c r="P142" s="47">
        <v>0</v>
      </c>
      <c r="Q142" s="9">
        <f>(OON!CF142+OON!CG142)*-1</f>
        <v>0</v>
      </c>
      <c r="R142" s="50"/>
      <c r="S142" s="50"/>
      <c r="T142" s="50"/>
      <c r="U142" s="50"/>
      <c r="V142" s="50"/>
      <c r="W142" s="50"/>
      <c r="X142" s="9">
        <f t="shared" si="627"/>
        <v>0</v>
      </c>
      <c r="Y142" s="9"/>
      <c r="Z142" s="9">
        <f>OON!CF142+OON!CG142</f>
        <v>0</v>
      </c>
      <c r="AA142" s="9">
        <f>OON!CA142+OON!CE142</f>
        <v>0</v>
      </c>
      <c r="AB142" s="9">
        <f t="shared" si="628"/>
        <v>0</v>
      </c>
      <c r="AC142" s="9">
        <f t="shared" si="629"/>
        <v>0</v>
      </c>
      <c r="AD142" s="9">
        <f t="shared" si="630"/>
        <v>0</v>
      </c>
      <c r="AE142" s="9">
        <f t="shared" si="631"/>
        <v>0</v>
      </c>
      <c r="AF142" s="50"/>
      <c r="AG142" s="50"/>
      <c r="AH142" s="50"/>
      <c r="AI142" s="9">
        <f t="shared" si="632"/>
        <v>0</v>
      </c>
      <c r="AJ142" s="47">
        <f>OON!CJ142</f>
        <v>0</v>
      </c>
      <c r="AK142" s="47">
        <f>OON!CK142</f>
        <v>0</v>
      </c>
      <c r="AL142" s="47"/>
      <c r="AM142" s="47"/>
      <c r="AN142" s="47"/>
      <c r="AO142" s="47"/>
      <c r="AP142" s="47"/>
      <c r="AQ142" s="47"/>
      <c r="AR142" s="47"/>
      <c r="AS142" s="47">
        <f t="shared" si="633"/>
        <v>0</v>
      </c>
      <c r="AT142" s="47">
        <f t="shared" si="634"/>
        <v>0</v>
      </c>
      <c r="AU142" s="47">
        <f t="shared" si="635"/>
        <v>0</v>
      </c>
      <c r="AV142" s="9">
        <f t="shared" si="636"/>
        <v>0</v>
      </c>
      <c r="AW142" s="9">
        <f t="shared" si="637"/>
        <v>0</v>
      </c>
      <c r="AX142" s="9">
        <f t="shared" si="638"/>
        <v>0</v>
      </c>
      <c r="AY142" s="9">
        <f t="shared" si="639"/>
        <v>0</v>
      </c>
      <c r="AZ142" s="9">
        <f t="shared" si="640"/>
        <v>0</v>
      </c>
      <c r="BA142" s="9">
        <f t="shared" si="641"/>
        <v>0</v>
      </c>
      <c r="BB142" s="47">
        <f t="shared" si="642"/>
        <v>0</v>
      </c>
      <c r="BC142" s="47">
        <f t="shared" si="643"/>
        <v>0</v>
      </c>
      <c r="BD142" s="47">
        <f t="shared" si="644"/>
        <v>0</v>
      </c>
    </row>
    <row r="143" spans="1:57" x14ac:dyDescent="0.25">
      <c r="A143" s="5">
        <v>1443</v>
      </c>
      <c r="B143" s="2">
        <v>600170918</v>
      </c>
      <c r="C143" s="7">
        <v>15043151</v>
      </c>
      <c r="D143" s="8" t="s">
        <v>49</v>
      </c>
      <c r="E143" s="2">
        <v>3141</v>
      </c>
      <c r="F143" s="2" t="s">
        <v>20</v>
      </c>
      <c r="G143" s="7" t="s">
        <v>96</v>
      </c>
      <c r="H143" s="9">
        <v>1123766</v>
      </c>
      <c r="I143" s="9">
        <v>718211</v>
      </c>
      <c r="J143" s="9">
        <v>105000</v>
      </c>
      <c r="K143" s="9">
        <v>278245</v>
      </c>
      <c r="L143" s="9">
        <v>14364</v>
      </c>
      <c r="M143" s="9">
        <v>7946</v>
      </c>
      <c r="N143" s="63">
        <v>2.19</v>
      </c>
      <c r="O143" s="47">
        <v>0</v>
      </c>
      <c r="P143" s="47">
        <v>2.19</v>
      </c>
      <c r="Q143" s="9">
        <f>(OON!CF143+OON!CG143)*-1</f>
        <v>-35000</v>
      </c>
      <c r="R143" s="50"/>
      <c r="S143" s="50"/>
      <c r="T143" s="50"/>
      <c r="U143" s="50"/>
      <c r="V143" s="50"/>
      <c r="W143" s="50"/>
      <c r="X143" s="9">
        <f t="shared" si="627"/>
        <v>-35000</v>
      </c>
      <c r="Y143" s="9"/>
      <c r="Z143" s="9">
        <f>OON!CF143+OON!CG143</f>
        <v>35000</v>
      </c>
      <c r="AA143" s="9">
        <f>OON!CA143+OON!CE143</f>
        <v>0</v>
      </c>
      <c r="AB143" s="9">
        <f t="shared" si="628"/>
        <v>35000</v>
      </c>
      <c r="AC143" s="9">
        <f t="shared" si="629"/>
        <v>0</v>
      </c>
      <c r="AD143" s="9">
        <f t="shared" si="630"/>
        <v>0</v>
      </c>
      <c r="AE143" s="9">
        <f t="shared" si="631"/>
        <v>-700</v>
      </c>
      <c r="AF143" s="50"/>
      <c r="AG143" s="50"/>
      <c r="AH143" s="50"/>
      <c r="AI143" s="9">
        <f t="shared" si="632"/>
        <v>0</v>
      </c>
      <c r="AJ143" s="47">
        <f>OON!CJ143</f>
        <v>0</v>
      </c>
      <c r="AK143" s="47">
        <f>OON!CK143</f>
        <v>-0.08</v>
      </c>
      <c r="AL143" s="47"/>
      <c r="AM143" s="47"/>
      <c r="AN143" s="47"/>
      <c r="AO143" s="47"/>
      <c r="AP143" s="47"/>
      <c r="AQ143" s="47"/>
      <c r="AR143" s="47"/>
      <c r="AS143" s="47">
        <f t="shared" si="633"/>
        <v>0</v>
      </c>
      <c r="AT143" s="47">
        <f t="shared" si="634"/>
        <v>-0.08</v>
      </c>
      <c r="AU143" s="47">
        <f t="shared" si="635"/>
        <v>-0.08</v>
      </c>
      <c r="AV143" s="9">
        <f t="shared" si="636"/>
        <v>1123066</v>
      </c>
      <c r="AW143" s="9">
        <f t="shared" si="637"/>
        <v>683211</v>
      </c>
      <c r="AX143" s="9">
        <f t="shared" si="638"/>
        <v>140000</v>
      </c>
      <c r="AY143" s="9">
        <f t="shared" si="639"/>
        <v>278245</v>
      </c>
      <c r="AZ143" s="9">
        <f t="shared" si="640"/>
        <v>13664</v>
      </c>
      <c r="BA143" s="9">
        <f t="shared" si="641"/>
        <v>7946</v>
      </c>
      <c r="BB143" s="47">
        <f t="shared" si="642"/>
        <v>2.11</v>
      </c>
      <c r="BC143" s="47">
        <f t="shared" si="643"/>
        <v>0</v>
      </c>
      <c r="BD143" s="47">
        <f t="shared" si="644"/>
        <v>2.11</v>
      </c>
    </row>
    <row r="144" spans="1:57" x14ac:dyDescent="0.25">
      <c r="A144" s="5">
        <v>1443</v>
      </c>
      <c r="B144" s="2">
        <v>600170918</v>
      </c>
      <c r="C144" s="7">
        <v>15043151</v>
      </c>
      <c r="D144" s="8" t="s">
        <v>49</v>
      </c>
      <c r="E144" s="2">
        <v>3141</v>
      </c>
      <c r="F144" s="2" t="s">
        <v>20</v>
      </c>
      <c r="G144" s="7" t="s">
        <v>96</v>
      </c>
      <c r="H144" s="9">
        <v>1148112</v>
      </c>
      <c r="I144" s="9">
        <v>840707</v>
      </c>
      <c r="J144" s="9">
        <v>0</v>
      </c>
      <c r="K144" s="9">
        <v>284159</v>
      </c>
      <c r="L144" s="9">
        <v>16814</v>
      </c>
      <c r="M144" s="9">
        <v>6432</v>
      </c>
      <c r="N144" s="63">
        <v>2.65</v>
      </c>
      <c r="O144" s="47">
        <v>0</v>
      </c>
      <c r="P144" s="47">
        <v>2.65</v>
      </c>
      <c r="Q144" s="9">
        <f>(OON!CF144+OON!CG144)*-1</f>
        <v>0</v>
      </c>
      <c r="R144" s="50"/>
      <c r="S144" s="50"/>
      <c r="T144" s="50"/>
      <c r="U144" s="50"/>
      <c r="V144" s="50"/>
      <c r="W144" s="50"/>
      <c r="X144" s="9">
        <f t="shared" si="627"/>
        <v>0</v>
      </c>
      <c r="Y144" s="9"/>
      <c r="Z144" s="9">
        <f>OON!CF144+OON!CG144</f>
        <v>0</v>
      </c>
      <c r="AA144" s="9">
        <f>OON!CA144+OON!CE144</f>
        <v>0</v>
      </c>
      <c r="AB144" s="9">
        <f t="shared" si="628"/>
        <v>0</v>
      </c>
      <c r="AC144" s="9">
        <f t="shared" si="629"/>
        <v>0</v>
      </c>
      <c r="AD144" s="9">
        <f t="shared" si="630"/>
        <v>0</v>
      </c>
      <c r="AE144" s="9">
        <f t="shared" si="631"/>
        <v>0</v>
      </c>
      <c r="AF144" s="50"/>
      <c r="AG144" s="50"/>
      <c r="AH144" s="50"/>
      <c r="AI144" s="9">
        <f t="shared" si="632"/>
        <v>0</v>
      </c>
      <c r="AJ144" s="47">
        <f>OON!CJ144</f>
        <v>0</v>
      </c>
      <c r="AK144" s="47">
        <f>OON!CK144</f>
        <v>0</v>
      </c>
      <c r="AL144" s="47"/>
      <c r="AM144" s="47"/>
      <c r="AN144" s="47"/>
      <c r="AO144" s="47"/>
      <c r="AP144" s="47"/>
      <c r="AQ144" s="47"/>
      <c r="AR144" s="47"/>
      <c r="AS144" s="47">
        <f t="shared" si="633"/>
        <v>0</v>
      </c>
      <c r="AT144" s="47">
        <f t="shared" si="634"/>
        <v>0</v>
      </c>
      <c r="AU144" s="47">
        <f t="shared" si="635"/>
        <v>0</v>
      </c>
      <c r="AV144" s="9">
        <f t="shared" si="636"/>
        <v>1148112</v>
      </c>
      <c r="AW144" s="9">
        <f t="shared" si="637"/>
        <v>840707</v>
      </c>
      <c r="AX144" s="9">
        <f t="shared" si="638"/>
        <v>0</v>
      </c>
      <c r="AY144" s="9">
        <f t="shared" si="639"/>
        <v>284159</v>
      </c>
      <c r="AZ144" s="9">
        <f t="shared" si="640"/>
        <v>16814</v>
      </c>
      <c r="BA144" s="9">
        <f t="shared" si="641"/>
        <v>6432</v>
      </c>
      <c r="BB144" s="47">
        <f t="shared" si="642"/>
        <v>2.65</v>
      </c>
      <c r="BC144" s="47">
        <f t="shared" si="643"/>
        <v>0</v>
      </c>
      <c r="BD144" s="47">
        <f t="shared" si="644"/>
        <v>2.65</v>
      </c>
    </row>
    <row r="145" spans="1:57" x14ac:dyDescent="0.25">
      <c r="A145" s="5">
        <v>1443</v>
      </c>
      <c r="B145" s="2">
        <v>600170918</v>
      </c>
      <c r="C145" s="7">
        <v>15043151</v>
      </c>
      <c r="D145" s="8" t="s">
        <v>49</v>
      </c>
      <c r="E145" s="2">
        <v>3147</v>
      </c>
      <c r="F145" s="2" t="s">
        <v>27</v>
      </c>
      <c r="G145" s="7" t="s">
        <v>96</v>
      </c>
      <c r="H145" s="9">
        <v>3584674</v>
      </c>
      <c r="I145" s="9">
        <v>2623698</v>
      </c>
      <c r="J145" s="9">
        <v>0</v>
      </c>
      <c r="K145" s="9">
        <v>886810</v>
      </c>
      <c r="L145" s="9">
        <v>52474</v>
      </c>
      <c r="M145" s="9">
        <v>21692</v>
      </c>
      <c r="N145" s="63">
        <v>5.96</v>
      </c>
      <c r="O145" s="47">
        <v>4.13</v>
      </c>
      <c r="P145" s="47">
        <v>1.83</v>
      </c>
      <c r="Q145" s="9">
        <f>(OON!CF145+OON!CG145)*-1</f>
        <v>0</v>
      </c>
      <c r="R145" s="50"/>
      <c r="S145" s="50"/>
      <c r="T145" s="50"/>
      <c r="U145" s="50"/>
      <c r="V145" s="50"/>
      <c r="W145" s="50"/>
      <c r="X145" s="9">
        <f t="shared" si="627"/>
        <v>0</v>
      </c>
      <c r="Y145" s="9"/>
      <c r="Z145" s="9">
        <f>OON!CF145+OON!CG145</f>
        <v>0</v>
      </c>
      <c r="AA145" s="9">
        <f>OON!CA145+OON!CE145</f>
        <v>0</v>
      </c>
      <c r="AB145" s="9">
        <f t="shared" si="628"/>
        <v>0</v>
      </c>
      <c r="AC145" s="9">
        <f t="shared" si="629"/>
        <v>0</v>
      </c>
      <c r="AD145" s="9">
        <f t="shared" si="630"/>
        <v>0</v>
      </c>
      <c r="AE145" s="9">
        <f t="shared" si="631"/>
        <v>0</v>
      </c>
      <c r="AF145" s="50"/>
      <c r="AG145" s="50"/>
      <c r="AH145" s="50"/>
      <c r="AI145" s="9">
        <f t="shared" si="632"/>
        <v>0</v>
      </c>
      <c r="AJ145" s="47">
        <f>OON!CJ145</f>
        <v>0</v>
      </c>
      <c r="AK145" s="47">
        <f>OON!CK145</f>
        <v>0</v>
      </c>
      <c r="AL145" s="47"/>
      <c r="AM145" s="47"/>
      <c r="AN145" s="47"/>
      <c r="AO145" s="47"/>
      <c r="AP145" s="47"/>
      <c r="AQ145" s="47"/>
      <c r="AR145" s="47"/>
      <c r="AS145" s="47">
        <f t="shared" si="633"/>
        <v>0</v>
      </c>
      <c r="AT145" s="47">
        <f t="shared" si="634"/>
        <v>0</v>
      </c>
      <c r="AU145" s="47">
        <f t="shared" si="635"/>
        <v>0</v>
      </c>
      <c r="AV145" s="9">
        <f t="shared" si="636"/>
        <v>3584674</v>
      </c>
      <c r="AW145" s="9">
        <f t="shared" si="637"/>
        <v>2623698</v>
      </c>
      <c r="AX145" s="9">
        <f t="shared" si="638"/>
        <v>0</v>
      </c>
      <c r="AY145" s="9">
        <f t="shared" si="639"/>
        <v>886810</v>
      </c>
      <c r="AZ145" s="9">
        <f t="shared" si="640"/>
        <v>52474</v>
      </c>
      <c r="BA145" s="9">
        <f t="shared" si="641"/>
        <v>21692</v>
      </c>
      <c r="BB145" s="47">
        <f t="shared" si="642"/>
        <v>5.96</v>
      </c>
      <c r="BC145" s="47">
        <f t="shared" si="643"/>
        <v>4.13</v>
      </c>
      <c r="BD145" s="47">
        <f t="shared" si="644"/>
        <v>1.83</v>
      </c>
    </row>
    <row r="146" spans="1:57" x14ac:dyDescent="0.25">
      <c r="A146" s="30"/>
      <c r="B146" s="31"/>
      <c r="C146" s="32"/>
      <c r="D146" s="33" t="s">
        <v>179</v>
      </c>
      <c r="E146" s="31"/>
      <c r="F146" s="31"/>
      <c r="G146" s="32"/>
      <c r="H146" s="34">
        <v>32429162</v>
      </c>
      <c r="I146" s="34">
        <v>23117235</v>
      </c>
      <c r="J146" s="34">
        <v>593040</v>
      </c>
      <c r="K146" s="34">
        <v>8014073</v>
      </c>
      <c r="L146" s="34">
        <v>462344</v>
      </c>
      <c r="M146" s="34">
        <v>242470</v>
      </c>
      <c r="N146" s="64">
        <v>48.17</v>
      </c>
      <c r="O146" s="64">
        <v>32.730000000000004</v>
      </c>
      <c r="P146" s="64">
        <v>15.440000000000001</v>
      </c>
      <c r="Q146" s="51">
        <f t="shared" ref="Q146:BD146" si="645">SUM(Q141:Q145)</f>
        <v>148040</v>
      </c>
      <c r="R146" s="51">
        <f t="shared" si="645"/>
        <v>0</v>
      </c>
      <c r="S146" s="51">
        <f t="shared" si="645"/>
        <v>0</v>
      </c>
      <c r="T146" s="51">
        <f t="shared" si="645"/>
        <v>0</v>
      </c>
      <c r="U146" s="51">
        <f t="shared" si="645"/>
        <v>0</v>
      </c>
      <c r="V146" s="51">
        <f t="shared" si="645"/>
        <v>0</v>
      </c>
      <c r="W146" s="51">
        <f t="shared" si="645"/>
        <v>0</v>
      </c>
      <c r="X146" s="51">
        <f t="shared" si="645"/>
        <v>148040</v>
      </c>
      <c r="Y146" s="51">
        <f t="shared" si="645"/>
        <v>0</v>
      </c>
      <c r="Z146" s="51">
        <f t="shared" si="645"/>
        <v>-148040</v>
      </c>
      <c r="AA146" s="51">
        <f t="shared" si="645"/>
        <v>0</v>
      </c>
      <c r="AB146" s="51">
        <f t="shared" si="645"/>
        <v>-148040</v>
      </c>
      <c r="AC146" s="51">
        <f t="shared" si="645"/>
        <v>0</v>
      </c>
      <c r="AD146" s="51">
        <f t="shared" si="645"/>
        <v>0</v>
      </c>
      <c r="AE146" s="51">
        <f t="shared" si="645"/>
        <v>2961</v>
      </c>
      <c r="AF146" s="51">
        <f t="shared" si="645"/>
        <v>0</v>
      </c>
      <c r="AG146" s="51">
        <f t="shared" si="645"/>
        <v>0</v>
      </c>
      <c r="AH146" s="51">
        <f t="shared" si="645"/>
        <v>0</v>
      </c>
      <c r="AI146" s="51">
        <f t="shared" si="645"/>
        <v>0</v>
      </c>
      <c r="AJ146" s="58">
        <f t="shared" si="645"/>
        <v>0</v>
      </c>
      <c r="AK146" s="58">
        <f t="shared" si="645"/>
        <v>-0.08</v>
      </c>
      <c r="AL146" s="58">
        <f t="shared" si="645"/>
        <v>0</v>
      </c>
      <c r="AM146" s="58">
        <f t="shared" si="645"/>
        <v>0</v>
      </c>
      <c r="AN146" s="58">
        <f t="shared" si="645"/>
        <v>0</v>
      </c>
      <c r="AO146" s="58">
        <f t="shared" si="645"/>
        <v>0</v>
      </c>
      <c r="AP146" s="58">
        <f t="shared" si="645"/>
        <v>0</v>
      </c>
      <c r="AQ146" s="58">
        <f t="shared" si="645"/>
        <v>0</v>
      </c>
      <c r="AR146" s="58">
        <f t="shared" si="645"/>
        <v>0</v>
      </c>
      <c r="AS146" s="58">
        <f t="shared" si="645"/>
        <v>0</v>
      </c>
      <c r="AT146" s="58">
        <f t="shared" si="645"/>
        <v>-0.08</v>
      </c>
      <c r="AU146" s="58">
        <f t="shared" si="645"/>
        <v>-0.08</v>
      </c>
      <c r="AV146" s="51">
        <f t="shared" si="645"/>
        <v>32432123</v>
      </c>
      <c r="AW146" s="51">
        <f t="shared" si="645"/>
        <v>23265275</v>
      </c>
      <c r="AX146" s="51">
        <f t="shared" si="645"/>
        <v>445000</v>
      </c>
      <c r="AY146" s="51">
        <f t="shared" si="645"/>
        <v>8014073</v>
      </c>
      <c r="AZ146" s="51">
        <f t="shared" si="645"/>
        <v>465305</v>
      </c>
      <c r="BA146" s="51">
        <f t="shared" si="645"/>
        <v>242470</v>
      </c>
      <c r="BB146" s="58">
        <f t="shared" si="645"/>
        <v>48.09</v>
      </c>
      <c r="BC146" s="58">
        <f t="shared" si="645"/>
        <v>32.730000000000004</v>
      </c>
      <c r="BD146" s="58">
        <f t="shared" si="645"/>
        <v>15.360000000000001</v>
      </c>
      <c r="BE146" s="43">
        <f>AV146-H146</f>
        <v>2961</v>
      </c>
    </row>
    <row r="147" spans="1:57" x14ac:dyDescent="0.25">
      <c r="A147" s="26">
        <v>1448</v>
      </c>
      <c r="B147" s="6">
        <v>600010678</v>
      </c>
      <c r="C147" s="27">
        <v>82554</v>
      </c>
      <c r="D147" s="28" t="s">
        <v>50</v>
      </c>
      <c r="E147" s="6">
        <v>3123</v>
      </c>
      <c r="F147" s="6" t="s">
        <v>18</v>
      </c>
      <c r="G147" s="6" t="s">
        <v>19</v>
      </c>
      <c r="H147" s="29">
        <v>69021412</v>
      </c>
      <c r="I147" s="29">
        <v>49683685</v>
      </c>
      <c r="J147" s="29">
        <v>660660</v>
      </c>
      <c r="K147" s="29">
        <v>17016388</v>
      </c>
      <c r="L147" s="29">
        <v>993674</v>
      </c>
      <c r="M147" s="29">
        <v>667005</v>
      </c>
      <c r="N147" s="63">
        <v>93.31</v>
      </c>
      <c r="O147" s="47">
        <v>74.45</v>
      </c>
      <c r="P147" s="47">
        <v>18.86</v>
      </c>
      <c r="Q147" s="9">
        <f>(OON!CF147+OON!CG147)*-1</f>
        <v>65660</v>
      </c>
      <c r="R147" s="29"/>
      <c r="S147" s="29"/>
      <c r="T147" s="29"/>
      <c r="U147" s="29">
        <v>20600</v>
      </c>
      <c r="V147" s="29"/>
      <c r="W147" s="29"/>
      <c r="X147" s="9">
        <f t="shared" ref="X147:X151" si="646">SUM(Q147:W147)</f>
        <v>86260</v>
      </c>
      <c r="Y147" s="9"/>
      <c r="Z147" s="9">
        <f>OON!CF147+OON!CG147</f>
        <v>-65660</v>
      </c>
      <c r="AA147" s="9">
        <f>OON!CA147+OON!CE147</f>
        <v>0</v>
      </c>
      <c r="AB147" s="9">
        <f t="shared" ref="AB147:AB151" si="647">SUM(Y147:AA147)</f>
        <v>-65660</v>
      </c>
      <c r="AC147" s="9">
        <f t="shared" ref="AC147:AC151" si="648">X147+AB147</f>
        <v>20600</v>
      </c>
      <c r="AD147" s="9">
        <f t="shared" ref="AD147:AD151" si="649">ROUND((X147+Y147+Z147)*33.8%,0)</f>
        <v>6963</v>
      </c>
      <c r="AE147" s="9">
        <f t="shared" ref="AE147:AE151" si="650">ROUND(X147*2%,0)</f>
        <v>1725</v>
      </c>
      <c r="AF147" s="29"/>
      <c r="AG147" s="29"/>
      <c r="AH147" s="29">
        <v>7600</v>
      </c>
      <c r="AI147" s="9">
        <f t="shared" ref="AI147:AI151" si="651">AF147+AG147+AH147</f>
        <v>7600</v>
      </c>
      <c r="AJ147" s="47">
        <f>OON!CJ147</f>
        <v>0</v>
      </c>
      <c r="AK147" s="47">
        <f>OON!CK147</f>
        <v>-0.15</v>
      </c>
      <c r="AL147" s="47"/>
      <c r="AM147" s="47"/>
      <c r="AN147" s="47"/>
      <c r="AO147" s="47"/>
      <c r="AP147" s="47"/>
      <c r="AQ147" s="47"/>
      <c r="AR147" s="47"/>
      <c r="AS147" s="47">
        <f t="shared" ref="AS147:AS151" si="652">AJ147+AL147+AM147+AP147+AR147+AN147</f>
        <v>0</v>
      </c>
      <c r="AT147" s="47">
        <f t="shared" ref="AT147:AT151" si="653">AK147+AQ147+AO147</f>
        <v>-0.15</v>
      </c>
      <c r="AU147" s="47">
        <f t="shared" ref="AU147:AU151" si="654">AS147+AT147</f>
        <v>-0.15</v>
      </c>
      <c r="AV147" s="9">
        <f t="shared" ref="AV147:AV151" si="655">AW147+AX147+AY147+AZ147+BA147</f>
        <v>69058300</v>
      </c>
      <c r="AW147" s="9">
        <f t="shared" ref="AW147:AW151" si="656">I147+X147</f>
        <v>49769945</v>
      </c>
      <c r="AX147" s="9">
        <f t="shared" ref="AX147:AX151" si="657">J147+AB147</f>
        <v>595000</v>
      </c>
      <c r="AY147" s="9">
        <f t="shared" ref="AY147:AY151" si="658">K147+AD147</f>
        <v>17023351</v>
      </c>
      <c r="AZ147" s="9">
        <f t="shared" ref="AZ147:AZ151" si="659">L147+AE147</f>
        <v>995399</v>
      </c>
      <c r="BA147" s="9">
        <f t="shared" ref="BA147:BA151" si="660">M147+AI147</f>
        <v>674605</v>
      </c>
      <c r="BB147" s="47">
        <f t="shared" ref="BB147:BB151" si="661">BC147+BD147</f>
        <v>93.16</v>
      </c>
      <c r="BC147" s="47">
        <f t="shared" ref="BC147:BC151" si="662">O147+AS147</f>
        <v>74.45</v>
      </c>
      <c r="BD147" s="47">
        <f t="shared" ref="BD147:BD151" si="663">P147+AT147</f>
        <v>18.71</v>
      </c>
    </row>
    <row r="148" spans="1:57" x14ac:dyDescent="0.25">
      <c r="A148" s="5">
        <v>1448</v>
      </c>
      <c r="B148" s="2">
        <v>600010678</v>
      </c>
      <c r="C148" s="7">
        <v>82554</v>
      </c>
      <c r="D148" s="8" t="s">
        <v>50</v>
      </c>
      <c r="E148" s="20">
        <v>3123</v>
      </c>
      <c r="F148" s="20" t="s">
        <v>110</v>
      </c>
      <c r="G148" s="20" t="s">
        <v>96</v>
      </c>
      <c r="H148" s="9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63">
        <v>0</v>
      </c>
      <c r="O148" s="47">
        <v>0</v>
      </c>
      <c r="P148" s="47">
        <v>0</v>
      </c>
      <c r="Q148" s="9">
        <f>(OON!CF148+OON!CG148)*-1</f>
        <v>0</v>
      </c>
      <c r="R148" s="50"/>
      <c r="S148" s="50"/>
      <c r="T148" s="50"/>
      <c r="U148" s="50"/>
      <c r="V148" s="50"/>
      <c r="W148" s="50"/>
      <c r="X148" s="9">
        <f t="shared" si="646"/>
        <v>0</v>
      </c>
      <c r="Y148" s="9"/>
      <c r="Z148" s="9">
        <f>OON!CF148+OON!CG148</f>
        <v>0</v>
      </c>
      <c r="AA148" s="9">
        <f>OON!CA148+OON!CE148</f>
        <v>0</v>
      </c>
      <c r="AB148" s="9">
        <f t="shared" si="647"/>
        <v>0</v>
      </c>
      <c r="AC148" s="9">
        <f t="shared" si="648"/>
        <v>0</v>
      </c>
      <c r="AD148" s="9">
        <f t="shared" si="649"/>
        <v>0</v>
      </c>
      <c r="AE148" s="9">
        <f t="shared" si="650"/>
        <v>0</v>
      </c>
      <c r="AF148" s="50"/>
      <c r="AG148" s="50"/>
      <c r="AH148" s="50"/>
      <c r="AI148" s="9">
        <f t="shared" si="651"/>
        <v>0</v>
      </c>
      <c r="AJ148" s="47">
        <f>OON!CJ148</f>
        <v>0</v>
      </c>
      <c r="AK148" s="47">
        <f>OON!CK148</f>
        <v>0</v>
      </c>
      <c r="AL148" s="47"/>
      <c r="AM148" s="47"/>
      <c r="AN148" s="47"/>
      <c r="AO148" s="47"/>
      <c r="AP148" s="47"/>
      <c r="AQ148" s="47"/>
      <c r="AR148" s="47"/>
      <c r="AS148" s="47">
        <f t="shared" si="652"/>
        <v>0</v>
      </c>
      <c r="AT148" s="47">
        <f t="shared" si="653"/>
        <v>0</v>
      </c>
      <c r="AU148" s="47">
        <f t="shared" si="654"/>
        <v>0</v>
      </c>
      <c r="AV148" s="9">
        <f t="shared" si="655"/>
        <v>0</v>
      </c>
      <c r="AW148" s="9">
        <f t="shared" si="656"/>
        <v>0</v>
      </c>
      <c r="AX148" s="9">
        <f t="shared" si="657"/>
        <v>0</v>
      </c>
      <c r="AY148" s="9">
        <f t="shared" si="658"/>
        <v>0</v>
      </c>
      <c r="AZ148" s="9">
        <f t="shared" si="659"/>
        <v>0</v>
      </c>
      <c r="BA148" s="9">
        <f t="shared" si="660"/>
        <v>0</v>
      </c>
      <c r="BB148" s="47">
        <f t="shared" si="661"/>
        <v>0</v>
      </c>
      <c r="BC148" s="47">
        <f t="shared" si="662"/>
        <v>0</v>
      </c>
      <c r="BD148" s="47">
        <f t="shared" si="663"/>
        <v>0</v>
      </c>
    </row>
    <row r="149" spans="1:57" x14ac:dyDescent="0.25">
      <c r="A149" s="5">
        <v>1448</v>
      </c>
      <c r="B149" s="2">
        <v>600010678</v>
      </c>
      <c r="C149" s="7">
        <v>82554</v>
      </c>
      <c r="D149" s="8" t="s">
        <v>50</v>
      </c>
      <c r="E149" s="2">
        <v>3141</v>
      </c>
      <c r="F149" s="2" t="s">
        <v>20</v>
      </c>
      <c r="G149" s="7" t="s">
        <v>96</v>
      </c>
      <c r="H149" s="9">
        <v>4116292</v>
      </c>
      <c r="I149" s="9">
        <v>2925144</v>
      </c>
      <c r="J149" s="9">
        <v>85000</v>
      </c>
      <c r="K149" s="9">
        <v>1017429</v>
      </c>
      <c r="L149" s="9">
        <v>58503</v>
      </c>
      <c r="M149" s="9">
        <v>30216</v>
      </c>
      <c r="N149" s="63">
        <v>9.16</v>
      </c>
      <c r="O149" s="47">
        <v>0</v>
      </c>
      <c r="P149" s="47">
        <v>9.16</v>
      </c>
      <c r="Q149" s="9">
        <f>(OON!CF149+OON!CG149)*-1</f>
        <v>85000</v>
      </c>
      <c r="R149" s="50"/>
      <c r="S149" s="50"/>
      <c r="T149" s="50"/>
      <c r="U149" s="50"/>
      <c r="V149" s="50"/>
      <c r="W149" s="50"/>
      <c r="X149" s="9">
        <f t="shared" si="646"/>
        <v>85000</v>
      </c>
      <c r="Y149" s="9"/>
      <c r="Z149" s="9">
        <f>OON!CF149+OON!CG149</f>
        <v>-85000</v>
      </c>
      <c r="AA149" s="9">
        <f>OON!CA149+OON!CE149</f>
        <v>0</v>
      </c>
      <c r="AB149" s="9">
        <f t="shared" si="647"/>
        <v>-85000</v>
      </c>
      <c r="AC149" s="9">
        <f t="shared" si="648"/>
        <v>0</v>
      </c>
      <c r="AD149" s="9">
        <f t="shared" si="649"/>
        <v>0</v>
      </c>
      <c r="AE149" s="9">
        <f t="shared" si="650"/>
        <v>1700</v>
      </c>
      <c r="AF149" s="50"/>
      <c r="AG149" s="50"/>
      <c r="AH149" s="50"/>
      <c r="AI149" s="9">
        <f t="shared" si="651"/>
        <v>0</v>
      </c>
      <c r="AJ149" s="47">
        <f>OON!CJ149</f>
        <v>0</v>
      </c>
      <c r="AK149" s="47">
        <f>OON!CK149</f>
        <v>0.32</v>
      </c>
      <c r="AL149" s="47"/>
      <c r="AM149" s="47"/>
      <c r="AN149" s="47"/>
      <c r="AO149" s="47"/>
      <c r="AP149" s="47"/>
      <c r="AQ149" s="47"/>
      <c r="AR149" s="47"/>
      <c r="AS149" s="47">
        <f t="shared" si="652"/>
        <v>0</v>
      </c>
      <c r="AT149" s="47">
        <f t="shared" si="653"/>
        <v>0.32</v>
      </c>
      <c r="AU149" s="47">
        <f t="shared" si="654"/>
        <v>0.32</v>
      </c>
      <c r="AV149" s="9">
        <f t="shared" si="655"/>
        <v>4117992</v>
      </c>
      <c r="AW149" s="9">
        <f t="shared" si="656"/>
        <v>3010144</v>
      </c>
      <c r="AX149" s="9">
        <f t="shared" si="657"/>
        <v>0</v>
      </c>
      <c r="AY149" s="9">
        <f t="shared" si="658"/>
        <v>1017429</v>
      </c>
      <c r="AZ149" s="9">
        <f t="shared" si="659"/>
        <v>60203</v>
      </c>
      <c r="BA149" s="9">
        <f t="shared" si="660"/>
        <v>30216</v>
      </c>
      <c r="BB149" s="47">
        <f t="shared" si="661"/>
        <v>9.48</v>
      </c>
      <c r="BC149" s="47">
        <f t="shared" si="662"/>
        <v>0</v>
      </c>
      <c r="BD149" s="47">
        <f t="shared" si="663"/>
        <v>9.48</v>
      </c>
    </row>
    <row r="150" spans="1:57" x14ac:dyDescent="0.25">
      <c r="A150" s="5">
        <v>1448</v>
      </c>
      <c r="B150" s="2">
        <v>600010678</v>
      </c>
      <c r="C150" s="7">
        <v>82554</v>
      </c>
      <c r="D150" s="8" t="s">
        <v>50</v>
      </c>
      <c r="E150" s="2">
        <v>3141</v>
      </c>
      <c r="F150" s="2" t="s">
        <v>20</v>
      </c>
      <c r="G150" s="7" t="s">
        <v>96</v>
      </c>
      <c r="H150" s="9">
        <v>530712</v>
      </c>
      <c r="I150" s="9">
        <v>386103</v>
      </c>
      <c r="J150" s="9">
        <v>0</v>
      </c>
      <c r="K150" s="9">
        <v>130503</v>
      </c>
      <c r="L150" s="9">
        <v>7722</v>
      </c>
      <c r="M150" s="9">
        <v>6384</v>
      </c>
      <c r="N150" s="63">
        <v>1.22</v>
      </c>
      <c r="O150" s="47">
        <v>0</v>
      </c>
      <c r="P150" s="47">
        <v>1.22</v>
      </c>
      <c r="Q150" s="9">
        <f>(OON!CF150+OON!CG150)*-1</f>
        <v>0</v>
      </c>
      <c r="R150" s="50"/>
      <c r="S150" s="50"/>
      <c r="T150" s="50"/>
      <c r="U150" s="50"/>
      <c r="V150" s="50"/>
      <c r="W150" s="50"/>
      <c r="X150" s="9">
        <f t="shared" si="646"/>
        <v>0</v>
      </c>
      <c r="Y150" s="9"/>
      <c r="Z150" s="9">
        <f>OON!CF150+OON!CG150</f>
        <v>0</v>
      </c>
      <c r="AA150" s="9">
        <f>OON!CA150+OON!CE150</f>
        <v>0</v>
      </c>
      <c r="AB150" s="9">
        <f t="shared" si="647"/>
        <v>0</v>
      </c>
      <c r="AC150" s="9">
        <f t="shared" si="648"/>
        <v>0</v>
      </c>
      <c r="AD150" s="9">
        <f t="shared" si="649"/>
        <v>0</v>
      </c>
      <c r="AE150" s="9">
        <f t="shared" si="650"/>
        <v>0</v>
      </c>
      <c r="AF150" s="50"/>
      <c r="AG150" s="50"/>
      <c r="AH150" s="50"/>
      <c r="AI150" s="9">
        <f t="shared" si="651"/>
        <v>0</v>
      </c>
      <c r="AJ150" s="47">
        <f>OON!CJ150</f>
        <v>0</v>
      </c>
      <c r="AK150" s="47">
        <f>OON!CK150</f>
        <v>0</v>
      </c>
      <c r="AL150" s="47"/>
      <c r="AM150" s="47"/>
      <c r="AN150" s="47"/>
      <c r="AO150" s="47"/>
      <c r="AP150" s="47"/>
      <c r="AQ150" s="47"/>
      <c r="AR150" s="47"/>
      <c r="AS150" s="47">
        <f t="shared" si="652"/>
        <v>0</v>
      </c>
      <c r="AT150" s="47">
        <f t="shared" si="653"/>
        <v>0</v>
      </c>
      <c r="AU150" s="47">
        <f t="shared" si="654"/>
        <v>0</v>
      </c>
      <c r="AV150" s="9">
        <f t="shared" si="655"/>
        <v>530712</v>
      </c>
      <c r="AW150" s="9">
        <f t="shared" si="656"/>
        <v>386103</v>
      </c>
      <c r="AX150" s="9">
        <f t="shared" si="657"/>
        <v>0</v>
      </c>
      <c r="AY150" s="9">
        <f t="shared" si="658"/>
        <v>130503</v>
      </c>
      <c r="AZ150" s="9">
        <f t="shared" si="659"/>
        <v>7722</v>
      </c>
      <c r="BA150" s="9">
        <f t="shared" si="660"/>
        <v>6384</v>
      </c>
      <c r="BB150" s="47">
        <f t="shared" si="661"/>
        <v>1.22</v>
      </c>
      <c r="BC150" s="47">
        <f t="shared" si="662"/>
        <v>0</v>
      </c>
      <c r="BD150" s="47">
        <f t="shared" si="663"/>
        <v>1.22</v>
      </c>
    </row>
    <row r="151" spans="1:57" x14ac:dyDescent="0.25">
      <c r="A151" s="5">
        <v>1448</v>
      </c>
      <c r="B151" s="2">
        <v>600010678</v>
      </c>
      <c r="C151" s="7">
        <v>82554</v>
      </c>
      <c r="D151" s="8" t="s">
        <v>50</v>
      </c>
      <c r="E151" s="2">
        <v>3147</v>
      </c>
      <c r="F151" s="2" t="s">
        <v>27</v>
      </c>
      <c r="G151" s="7" t="s">
        <v>96</v>
      </c>
      <c r="H151" s="9">
        <v>4629632</v>
      </c>
      <c r="I151" s="9">
        <v>3386604</v>
      </c>
      <c r="J151" s="9">
        <v>0</v>
      </c>
      <c r="K151" s="9">
        <v>1144672</v>
      </c>
      <c r="L151" s="9">
        <v>67732</v>
      </c>
      <c r="M151" s="9">
        <v>30624</v>
      </c>
      <c r="N151" s="63">
        <v>7.79</v>
      </c>
      <c r="O151" s="47">
        <v>5.21</v>
      </c>
      <c r="P151" s="47">
        <v>2.58</v>
      </c>
      <c r="Q151" s="9">
        <f>(OON!CF151+OON!CG151)*-1</f>
        <v>0</v>
      </c>
      <c r="R151" s="50"/>
      <c r="S151" s="50"/>
      <c r="T151" s="50"/>
      <c r="U151" s="50"/>
      <c r="V151" s="50"/>
      <c r="W151" s="50"/>
      <c r="X151" s="9">
        <f t="shared" si="646"/>
        <v>0</v>
      </c>
      <c r="Y151" s="9"/>
      <c r="Z151" s="9">
        <f>OON!CF151+OON!CG151</f>
        <v>0</v>
      </c>
      <c r="AA151" s="9">
        <f>OON!CA151+OON!CE151</f>
        <v>0</v>
      </c>
      <c r="AB151" s="9">
        <f t="shared" si="647"/>
        <v>0</v>
      </c>
      <c r="AC151" s="9">
        <f t="shared" si="648"/>
        <v>0</v>
      </c>
      <c r="AD151" s="9">
        <f t="shared" si="649"/>
        <v>0</v>
      </c>
      <c r="AE151" s="9">
        <f t="shared" si="650"/>
        <v>0</v>
      </c>
      <c r="AF151" s="50"/>
      <c r="AG151" s="50"/>
      <c r="AH151" s="50"/>
      <c r="AI151" s="9">
        <f t="shared" si="651"/>
        <v>0</v>
      </c>
      <c r="AJ151" s="47">
        <f>OON!CJ151</f>
        <v>0</v>
      </c>
      <c r="AK151" s="47">
        <f>OON!CK151</f>
        <v>0</v>
      </c>
      <c r="AL151" s="47"/>
      <c r="AM151" s="47"/>
      <c r="AN151" s="47"/>
      <c r="AO151" s="47"/>
      <c r="AP151" s="47"/>
      <c r="AQ151" s="47"/>
      <c r="AR151" s="47"/>
      <c r="AS151" s="47">
        <f t="shared" si="652"/>
        <v>0</v>
      </c>
      <c r="AT151" s="47">
        <f t="shared" si="653"/>
        <v>0</v>
      </c>
      <c r="AU151" s="47">
        <f t="shared" si="654"/>
        <v>0</v>
      </c>
      <c r="AV151" s="9">
        <f t="shared" si="655"/>
        <v>4629632</v>
      </c>
      <c r="AW151" s="9">
        <f t="shared" si="656"/>
        <v>3386604</v>
      </c>
      <c r="AX151" s="9">
        <f t="shared" si="657"/>
        <v>0</v>
      </c>
      <c r="AY151" s="9">
        <f t="shared" si="658"/>
        <v>1144672</v>
      </c>
      <c r="AZ151" s="9">
        <f t="shared" si="659"/>
        <v>67732</v>
      </c>
      <c r="BA151" s="9">
        <f t="shared" si="660"/>
        <v>30624</v>
      </c>
      <c r="BB151" s="47">
        <f t="shared" si="661"/>
        <v>7.79</v>
      </c>
      <c r="BC151" s="47">
        <f t="shared" si="662"/>
        <v>5.21</v>
      </c>
      <c r="BD151" s="47">
        <f t="shared" si="663"/>
        <v>2.58</v>
      </c>
    </row>
    <row r="152" spans="1:57" x14ac:dyDescent="0.25">
      <c r="A152" s="30"/>
      <c r="B152" s="31"/>
      <c r="C152" s="32"/>
      <c r="D152" s="33" t="s">
        <v>180</v>
      </c>
      <c r="E152" s="31"/>
      <c r="F152" s="31"/>
      <c r="G152" s="32"/>
      <c r="H152" s="34">
        <v>78298048</v>
      </c>
      <c r="I152" s="34">
        <v>56381536</v>
      </c>
      <c r="J152" s="34">
        <v>745660</v>
      </c>
      <c r="K152" s="34">
        <v>19308992</v>
      </c>
      <c r="L152" s="34">
        <v>1127631</v>
      </c>
      <c r="M152" s="34">
        <v>734229</v>
      </c>
      <c r="N152" s="64">
        <v>111.48</v>
      </c>
      <c r="O152" s="64">
        <v>79.66</v>
      </c>
      <c r="P152" s="64">
        <v>31.82</v>
      </c>
      <c r="Q152" s="51">
        <f t="shared" ref="Q152:BD152" si="664">SUM(Q147:Q151)</f>
        <v>150660</v>
      </c>
      <c r="R152" s="51">
        <f t="shared" si="664"/>
        <v>0</v>
      </c>
      <c r="S152" s="51">
        <f t="shared" si="664"/>
        <v>0</v>
      </c>
      <c r="T152" s="51">
        <f t="shared" si="664"/>
        <v>0</v>
      </c>
      <c r="U152" s="51">
        <f t="shared" si="664"/>
        <v>20600</v>
      </c>
      <c r="V152" s="51">
        <f t="shared" si="664"/>
        <v>0</v>
      </c>
      <c r="W152" s="51">
        <f t="shared" si="664"/>
        <v>0</v>
      </c>
      <c r="X152" s="51">
        <f t="shared" si="664"/>
        <v>171260</v>
      </c>
      <c r="Y152" s="51">
        <f t="shared" si="664"/>
        <v>0</v>
      </c>
      <c r="Z152" s="51">
        <f t="shared" si="664"/>
        <v>-150660</v>
      </c>
      <c r="AA152" s="51">
        <f t="shared" si="664"/>
        <v>0</v>
      </c>
      <c r="AB152" s="51">
        <f t="shared" si="664"/>
        <v>-150660</v>
      </c>
      <c r="AC152" s="51">
        <f t="shared" si="664"/>
        <v>20600</v>
      </c>
      <c r="AD152" s="51">
        <f t="shared" si="664"/>
        <v>6963</v>
      </c>
      <c r="AE152" s="51">
        <f t="shared" si="664"/>
        <v>3425</v>
      </c>
      <c r="AF152" s="51">
        <f t="shared" si="664"/>
        <v>0</v>
      </c>
      <c r="AG152" s="51">
        <f t="shared" si="664"/>
        <v>0</v>
      </c>
      <c r="AH152" s="51">
        <f t="shared" si="664"/>
        <v>7600</v>
      </c>
      <c r="AI152" s="51">
        <f t="shared" si="664"/>
        <v>7600</v>
      </c>
      <c r="AJ152" s="58">
        <f t="shared" si="664"/>
        <v>0</v>
      </c>
      <c r="AK152" s="58">
        <f t="shared" si="664"/>
        <v>0.17</v>
      </c>
      <c r="AL152" s="58">
        <f t="shared" si="664"/>
        <v>0</v>
      </c>
      <c r="AM152" s="58">
        <f t="shared" si="664"/>
        <v>0</v>
      </c>
      <c r="AN152" s="58">
        <f t="shared" si="664"/>
        <v>0</v>
      </c>
      <c r="AO152" s="58">
        <f t="shared" si="664"/>
        <v>0</v>
      </c>
      <c r="AP152" s="58">
        <f t="shared" si="664"/>
        <v>0</v>
      </c>
      <c r="AQ152" s="58">
        <f t="shared" si="664"/>
        <v>0</v>
      </c>
      <c r="AR152" s="58">
        <f t="shared" si="664"/>
        <v>0</v>
      </c>
      <c r="AS152" s="58">
        <f t="shared" si="664"/>
        <v>0</v>
      </c>
      <c r="AT152" s="58">
        <f t="shared" si="664"/>
        <v>0.17</v>
      </c>
      <c r="AU152" s="58">
        <f t="shared" si="664"/>
        <v>0.17</v>
      </c>
      <c r="AV152" s="51">
        <f t="shared" si="664"/>
        <v>78336636</v>
      </c>
      <c r="AW152" s="51">
        <f t="shared" si="664"/>
        <v>56552796</v>
      </c>
      <c r="AX152" s="51">
        <f t="shared" si="664"/>
        <v>595000</v>
      </c>
      <c r="AY152" s="51">
        <f t="shared" si="664"/>
        <v>19315955</v>
      </c>
      <c r="AZ152" s="51">
        <f t="shared" si="664"/>
        <v>1131056</v>
      </c>
      <c r="BA152" s="51">
        <f t="shared" si="664"/>
        <v>741829</v>
      </c>
      <c r="BB152" s="58">
        <f t="shared" si="664"/>
        <v>111.65</v>
      </c>
      <c r="BC152" s="58">
        <f t="shared" si="664"/>
        <v>79.66</v>
      </c>
      <c r="BD152" s="58">
        <f t="shared" si="664"/>
        <v>31.990000000000002</v>
      </c>
      <c r="BE152" s="43">
        <f>AV152-H152</f>
        <v>38588</v>
      </c>
    </row>
    <row r="153" spans="1:57" x14ac:dyDescent="0.25">
      <c r="A153" s="26">
        <v>1450</v>
      </c>
      <c r="B153" s="6">
        <v>600023460</v>
      </c>
      <c r="C153" s="27">
        <v>46746862</v>
      </c>
      <c r="D153" s="28" t="s">
        <v>51</v>
      </c>
      <c r="E153" s="6">
        <v>3124</v>
      </c>
      <c r="F153" s="6" t="s">
        <v>78</v>
      </c>
      <c r="G153" s="6" t="s">
        <v>19</v>
      </c>
      <c r="H153" s="29">
        <v>45904093</v>
      </c>
      <c r="I153" s="29">
        <v>33115622</v>
      </c>
      <c r="J153" s="29">
        <v>425320</v>
      </c>
      <c r="K153" s="29">
        <v>11336838</v>
      </c>
      <c r="L153" s="29">
        <v>662313</v>
      </c>
      <c r="M153" s="29">
        <v>364000</v>
      </c>
      <c r="N153" s="63">
        <v>58.21</v>
      </c>
      <c r="O153" s="47">
        <v>44.29</v>
      </c>
      <c r="P153" s="47">
        <v>13.92</v>
      </c>
      <c r="Q153" s="9">
        <f>(OON!CF153+OON!CG153)*-1</f>
        <v>0</v>
      </c>
      <c r="R153" s="29"/>
      <c r="S153" s="29"/>
      <c r="T153" s="29"/>
      <c r="U153" s="29"/>
      <c r="V153" s="29"/>
      <c r="W153" s="29"/>
      <c r="X153" s="9">
        <f t="shared" ref="X153:X158" si="665">SUM(Q153:W153)</f>
        <v>0</v>
      </c>
      <c r="Y153" s="9"/>
      <c r="Z153" s="9">
        <f>OON!CF153+OON!CG153</f>
        <v>0</v>
      </c>
      <c r="AA153" s="9">
        <f>OON!CA153+OON!CE153</f>
        <v>0</v>
      </c>
      <c r="AB153" s="9">
        <f t="shared" ref="AB153:AB158" si="666">SUM(Y153:AA153)</f>
        <v>0</v>
      </c>
      <c r="AC153" s="9">
        <f t="shared" ref="AC153:AC158" si="667">X153+AB153</f>
        <v>0</v>
      </c>
      <c r="AD153" s="9">
        <f t="shared" ref="AD153:AD158" si="668">ROUND((X153+Y153+Z153)*33.8%,0)</f>
        <v>0</v>
      </c>
      <c r="AE153" s="9">
        <f t="shared" ref="AE153:AE158" si="669">ROUND(X153*2%,0)</f>
        <v>0</v>
      </c>
      <c r="AF153" s="29"/>
      <c r="AG153" s="29"/>
      <c r="AH153" s="29"/>
      <c r="AI153" s="9">
        <f t="shared" ref="AI153:AI158" si="670">AF153+AG153+AH153</f>
        <v>0</v>
      </c>
      <c r="AJ153" s="47">
        <f>OON!CJ153</f>
        <v>0</v>
      </c>
      <c r="AK153" s="47">
        <f>OON!CK153</f>
        <v>0</v>
      </c>
      <c r="AL153" s="47"/>
      <c r="AM153" s="47"/>
      <c r="AN153" s="47"/>
      <c r="AO153" s="47"/>
      <c r="AP153" s="47"/>
      <c r="AQ153" s="47"/>
      <c r="AR153" s="47"/>
      <c r="AS153" s="47">
        <f t="shared" ref="AS153:AS158" si="671">AJ153+AL153+AM153+AP153+AR153+AN153</f>
        <v>0</v>
      </c>
      <c r="AT153" s="47">
        <f t="shared" ref="AT153:AT158" si="672">AK153+AQ153+AO153</f>
        <v>0</v>
      </c>
      <c r="AU153" s="47">
        <f t="shared" ref="AU153:AU158" si="673">AS153+AT153</f>
        <v>0</v>
      </c>
      <c r="AV153" s="9">
        <f t="shared" ref="AV153:AV158" si="674">AW153+AX153+AY153+AZ153+BA153</f>
        <v>45904093</v>
      </c>
      <c r="AW153" s="9">
        <f t="shared" ref="AW153:AW158" si="675">I153+X153</f>
        <v>33115622</v>
      </c>
      <c r="AX153" s="9">
        <f t="shared" ref="AX153:AX158" si="676">J153+AB153</f>
        <v>425320</v>
      </c>
      <c r="AY153" s="9">
        <f t="shared" ref="AY153:AY158" si="677">K153+AD153</f>
        <v>11336838</v>
      </c>
      <c r="AZ153" s="9">
        <f t="shared" ref="AZ153:AZ158" si="678">L153+AE153</f>
        <v>662313</v>
      </c>
      <c r="BA153" s="9">
        <f t="shared" ref="BA153:BA158" si="679">M153+AI153</f>
        <v>364000</v>
      </c>
      <c r="BB153" s="47">
        <f t="shared" ref="BB153:BB158" si="680">BC153+BD153</f>
        <v>58.21</v>
      </c>
      <c r="BC153" s="47">
        <f t="shared" ref="BC153:BC158" si="681">O153+AS153</f>
        <v>44.29</v>
      </c>
      <c r="BD153" s="47">
        <f t="shared" ref="BD153:BD158" si="682">P153+AT153</f>
        <v>13.92</v>
      </c>
    </row>
    <row r="154" spans="1:57" x14ac:dyDescent="0.25">
      <c r="A154" s="5">
        <v>1450</v>
      </c>
      <c r="B154" s="2">
        <v>600023460</v>
      </c>
      <c r="C154" s="7">
        <v>46746862</v>
      </c>
      <c r="D154" s="8" t="s">
        <v>51</v>
      </c>
      <c r="E154" s="2">
        <v>3124</v>
      </c>
      <c r="F154" s="2" t="s">
        <v>77</v>
      </c>
      <c r="G154" s="2" t="s">
        <v>19</v>
      </c>
      <c r="H154" s="9">
        <v>1259901</v>
      </c>
      <c r="I154" s="9">
        <v>927762</v>
      </c>
      <c r="J154" s="9">
        <v>0</v>
      </c>
      <c r="K154" s="9">
        <v>313584</v>
      </c>
      <c r="L154" s="9">
        <v>18555</v>
      </c>
      <c r="M154" s="9">
        <v>0</v>
      </c>
      <c r="N154" s="63">
        <v>2.61</v>
      </c>
      <c r="O154" s="47">
        <v>2.61</v>
      </c>
      <c r="P154" s="47">
        <v>0</v>
      </c>
      <c r="Q154" s="9">
        <f>(OON!CF154+OON!CG154)*-1</f>
        <v>0</v>
      </c>
      <c r="R154" s="9"/>
      <c r="S154" s="9"/>
      <c r="T154" s="9"/>
      <c r="U154" s="9"/>
      <c r="V154" s="9"/>
      <c r="W154" s="9"/>
      <c r="X154" s="9">
        <f t="shared" si="665"/>
        <v>0</v>
      </c>
      <c r="Y154" s="9"/>
      <c r="Z154" s="9">
        <f>OON!CF154+OON!CG154</f>
        <v>0</v>
      </c>
      <c r="AA154" s="9">
        <f>OON!CA154+OON!CE154</f>
        <v>0</v>
      </c>
      <c r="AB154" s="9">
        <f t="shared" si="666"/>
        <v>0</v>
      </c>
      <c r="AC154" s="9">
        <f t="shared" si="667"/>
        <v>0</v>
      </c>
      <c r="AD154" s="9">
        <f t="shared" si="668"/>
        <v>0</v>
      </c>
      <c r="AE154" s="9">
        <f t="shared" si="669"/>
        <v>0</v>
      </c>
      <c r="AF154" s="9"/>
      <c r="AG154" s="9"/>
      <c r="AH154" s="9"/>
      <c r="AI154" s="9">
        <f t="shared" si="670"/>
        <v>0</v>
      </c>
      <c r="AJ154" s="47">
        <f>OON!CJ154</f>
        <v>0</v>
      </c>
      <c r="AK154" s="47">
        <f>OON!CK154</f>
        <v>0</v>
      </c>
      <c r="AL154" s="47"/>
      <c r="AM154" s="47"/>
      <c r="AN154" s="47"/>
      <c r="AO154" s="47"/>
      <c r="AP154" s="47"/>
      <c r="AQ154" s="47"/>
      <c r="AR154" s="47"/>
      <c r="AS154" s="47">
        <f t="shared" si="671"/>
        <v>0</v>
      </c>
      <c r="AT154" s="47">
        <f t="shared" si="672"/>
        <v>0</v>
      </c>
      <c r="AU154" s="47">
        <f t="shared" si="673"/>
        <v>0</v>
      </c>
      <c r="AV154" s="9">
        <f t="shared" si="674"/>
        <v>1259901</v>
      </c>
      <c r="AW154" s="9">
        <f t="shared" si="675"/>
        <v>927762</v>
      </c>
      <c r="AX154" s="9">
        <f t="shared" si="676"/>
        <v>0</v>
      </c>
      <c r="AY154" s="9">
        <f t="shared" si="677"/>
        <v>313584</v>
      </c>
      <c r="AZ154" s="9">
        <f t="shared" si="678"/>
        <v>18555</v>
      </c>
      <c r="BA154" s="9">
        <f t="shared" si="679"/>
        <v>0</v>
      </c>
      <c r="BB154" s="47">
        <f t="shared" si="680"/>
        <v>2.61</v>
      </c>
      <c r="BC154" s="47">
        <f t="shared" si="681"/>
        <v>2.61</v>
      </c>
      <c r="BD154" s="47">
        <f t="shared" si="682"/>
        <v>0</v>
      </c>
    </row>
    <row r="155" spans="1:57" x14ac:dyDescent="0.25">
      <c r="A155" s="5">
        <v>1450</v>
      </c>
      <c r="B155" s="2">
        <v>600023460</v>
      </c>
      <c r="C155" s="7">
        <v>46746862</v>
      </c>
      <c r="D155" s="8" t="s">
        <v>51</v>
      </c>
      <c r="E155" s="20">
        <v>3124</v>
      </c>
      <c r="F155" s="20" t="s">
        <v>110</v>
      </c>
      <c r="G155" s="20" t="s">
        <v>96</v>
      </c>
      <c r="H155" s="9">
        <v>1847905</v>
      </c>
      <c r="I155" s="50">
        <v>1360755</v>
      </c>
      <c r="J155" s="50">
        <v>0</v>
      </c>
      <c r="K155" s="50">
        <v>459935</v>
      </c>
      <c r="L155" s="50">
        <v>27215</v>
      </c>
      <c r="M155" s="50">
        <v>0</v>
      </c>
      <c r="N155" s="63">
        <v>4.0199999999999996</v>
      </c>
      <c r="O155" s="47">
        <v>4.0199999999999996</v>
      </c>
      <c r="P155" s="47">
        <v>0</v>
      </c>
      <c r="Q155" s="9">
        <f>(OON!CF155+OON!CG155)*-1</f>
        <v>0</v>
      </c>
      <c r="R155" s="50"/>
      <c r="S155" s="50">
        <v>413165</v>
      </c>
      <c r="T155" s="50"/>
      <c r="U155" s="50"/>
      <c r="V155" s="50"/>
      <c r="W155" s="50"/>
      <c r="X155" s="9">
        <f t="shared" si="665"/>
        <v>413165</v>
      </c>
      <c r="Y155" s="9"/>
      <c r="Z155" s="9">
        <f>OON!CF155+OON!CG155</f>
        <v>0</v>
      </c>
      <c r="AA155" s="9">
        <f>OON!CA155+OON!CE155</f>
        <v>0</v>
      </c>
      <c r="AB155" s="9">
        <f t="shared" si="666"/>
        <v>0</v>
      </c>
      <c r="AC155" s="9">
        <f t="shared" si="667"/>
        <v>413165</v>
      </c>
      <c r="AD155" s="9">
        <f t="shared" si="668"/>
        <v>139650</v>
      </c>
      <c r="AE155" s="9">
        <f t="shared" si="669"/>
        <v>8263</v>
      </c>
      <c r="AF155" s="50">
        <v>500</v>
      </c>
      <c r="AG155" s="50"/>
      <c r="AH155" s="50"/>
      <c r="AI155" s="9">
        <f t="shared" si="670"/>
        <v>500</v>
      </c>
      <c r="AJ155" s="47">
        <f>OON!CJ155</f>
        <v>0</v>
      </c>
      <c r="AK155" s="47">
        <f>OON!CK155</f>
        <v>0</v>
      </c>
      <c r="AL155" s="47"/>
      <c r="AM155" s="47">
        <v>1.51</v>
      </c>
      <c r="AN155" s="47"/>
      <c r="AO155" s="47"/>
      <c r="AP155" s="47"/>
      <c r="AQ155" s="47"/>
      <c r="AR155" s="47"/>
      <c r="AS155" s="47">
        <f t="shared" si="671"/>
        <v>1.51</v>
      </c>
      <c r="AT155" s="47">
        <f t="shared" si="672"/>
        <v>0</v>
      </c>
      <c r="AU155" s="47">
        <f t="shared" si="673"/>
        <v>1.51</v>
      </c>
      <c r="AV155" s="9">
        <f t="shared" si="674"/>
        <v>2409483</v>
      </c>
      <c r="AW155" s="9">
        <f t="shared" si="675"/>
        <v>1773920</v>
      </c>
      <c r="AX155" s="9">
        <f t="shared" si="676"/>
        <v>0</v>
      </c>
      <c r="AY155" s="9">
        <f t="shared" si="677"/>
        <v>599585</v>
      </c>
      <c r="AZ155" s="9">
        <f t="shared" si="678"/>
        <v>35478</v>
      </c>
      <c r="BA155" s="9">
        <f t="shared" si="679"/>
        <v>500</v>
      </c>
      <c r="BB155" s="47">
        <f t="shared" si="680"/>
        <v>5.5299999999999994</v>
      </c>
      <c r="BC155" s="47">
        <f t="shared" si="681"/>
        <v>5.5299999999999994</v>
      </c>
      <c r="BD155" s="47">
        <f t="shared" si="682"/>
        <v>0</v>
      </c>
    </row>
    <row r="156" spans="1:57" x14ac:dyDescent="0.25">
      <c r="A156" s="5">
        <v>1450</v>
      </c>
      <c r="B156" s="2">
        <v>600023460</v>
      </c>
      <c r="C156" s="7">
        <v>46746862</v>
      </c>
      <c r="D156" s="8" t="s">
        <v>51</v>
      </c>
      <c r="E156" s="2">
        <v>3141</v>
      </c>
      <c r="F156" s="2" t="s">
        <v>20</v>
      </c>
      <c r="G156" s="7" t="s">
        <v>96</v>
      </c>
      <c r="H156" s="9">
        <v>2455711</v>
      </c>
      <c r="I156" s="9">
        <v>1797631</v>
      </c>
      <c r="J156" s="9">
        <v>0</v>
      </c>
      <c r="K156" s="9">
        <v>607599</v>
      </c>
      <c r="L156" s="9">
        <v>35953</v>
      </c>
      <c r="M156" s="9">
        <v>14528</v>
      </c>
      <c r="N156" s="63">
        <v>5.66</v>
      </c>
      <c r="O156" s="47">
        <v>0</v>
      </c>
      <c r="P156" s="47">
        <v>5.66</v>
      </c>
      <c r="Q156" s="9">
        <f>(OON!CF156+OON!CG156)*-1</f>
        <v>0</v>
      </c>
      <c r="R156" s="50"/>
      <c r="S156" s="50"/>
      <c r="T156" s="50"/>
      <c r="U156" s="50"/>
      <c r="V156" s="50"/>
      <c r="W156" s="50"/>
      <c r="X156" s="9">
        <f t="shared" si="665"/>
        <v>0</v>
      </c>
      <c r="Y156" s="9"/>
      <c r="Z156" s="9">
        <f>OON!CF156+OON!CG156</f>
        <v>0</v>
      </c>
      <c r="AA156" s="9">
        <f>OON!CA156+OON!CE156</f>
        <v>0</v>
      </c>
      <c r="AB156" s="9">
        <f t="shared" si="666"/>
        <v>0</v>
      </c>
      <c r="AC156" s="9">
        <f t="shared" si="667"/>
        <v>0</v>
      </c>
      <c r="AD156" s="9">
        <f t="shared" si="668"/>
        <v>0</v>
      </c>
      <c r="AE156" s="9">
        <f t="shared" si="669"/>
        <v>0</v>
      </c>
      <c r="AF156" s="50"/>
      <c r="AG156" s="50"/>
      <c r="AH156" s="50"/>
      <c r="AI156" s="9">
        <f t="shared" si="670"/>
        <v>0</v>
      </c>
      <c r="AJ156" s="47">
        <f>OON!CJ156</f>
        <v>0</v>
      </c>
      <c r="AK156" s="47">
        <f>OON!CK156</f>
        <v>0</v>
      </c>
      <c r="AL156" s="47"/>
      <c r="AM156" s="47"/>
      <c r="AN156" s="47"/>
      <c r="AO156" s="47"/>
      <c r="AP156" s="47"/>
      <c r="AQ156" s="47"/>
      <c r="AR156" s="47"/>
      <c r="AS156" s="47">
        <f t="shared" si="671"/>
        <v>0</v>
      </c>
      <c r="AT156" s="47">
        <f t="shared" si="672"/>
        <v>0</v>
      </c>
      <c r="AU156" s="47">
        <f t="shared" si="673"/>
        <v>0</v>
      </c>
      <c r="AV156" s="9">
        <f t="shared" si="674"/>
        <v>2455711</v>
      </c>
      <c r="AW156" s="9">
        <f t="shared" si="675"/>
        <v>1797631</v>
      </c>
      <c r="AX156" s="9">
        <f t="shared" si="676"/>
        <v>0</v>
      </c>
      <c r="AY156" s="9">
        <f t="shared" si="677"/>
        <v>607599</v>
      </c>
      <c r="AZ156" s="9">
        <f t="shared" si="678"/>
        <v>35953</v>
      </c>
      <c r="BA156" s="9">
        <f t="shared" si="679"/>
        <v>14528</v>
      </c>
      <c r="BB156" s="47">
        <f t="shared" si="680"/>
        <v>5.66</v>
      </c>
      <c r="BC156" s="47">
        <f t="shared" si="681"/>
        <v>0</v>
      </c>
      <c r="BD156" s="47">
        <f t="shared" si="682"/>
        <v>5.66</v>
      </c>
    </row>
    <row r="157" spans="1:57" x14ac:dyDescent="0.25">
      <c r="A157" s="5">
        <v>1450</v>
      </c>
      <c r="B157" s="2">
        <v>600023460</v>
      </c>
      <c r="C157" s="7">
        <v>46746862</v>
      </c>
      <c r="D157" s="8" t="s">
        <v>51</v>
      </c>
      <c r="E157" s="2">
        <v>3145</v>
      </c>
      <c r="F157" s="2" t="s">
        <v>52</v>
      </c>
      <c r="G157" s="7" t="s">
        <v>96</v>
      </c>
      <c r="H157" s="9">
        <v>4815303</v>
      </c>
      <c r="I157" s="9">
        <v>3514661</v>
      </c>
      <c r="J157" s="9">
        <v>0</v>
      </c>
      <c r="K157" s="9">
        <v>1187955</v>
      </c>
      <c r="L157" s="9">
        <v>70293</v>
      </c>
      <c r="M157" s="9">
        <v>42394</v>
      </c>
      <c r="N157" s="63">
        <v>8.49</v>
      </c>
      <c r="O157" s="47">
        <v>5.07</v>
      </c>
      <c r="P157" s="47">
        <v>3.42</v>
      </c>
      <c r="Q157" s="9">
        <f>(OON!CF157+OON!CG157)*-1</f>
        <v>0</v>
      </c>
      <c r="R157" s="50"/>
      <c r="S157" s="50"/>
      <c r="T157" s="50"/>
      <c r="U157" s="50"/>
      <c r="V157" s="50"/>
      <c r="W157" s="50"/>
      <c r="X157" s="9">
        <f t="shared" si="665"/>
        <v>0</v>
      </c>
      <c r="Y157" s="9"/>
      <c r="Z157" s="9">
        <f>OON!CF157+OON!CG157</f>
        <v>0</v>
      </c>
      <c r="AA157" s="9">
        <f>OON!CA157+OON!CE157</f>
        <v>0</v>
      </c>
      <c r="AB157" s="9">
        <f t="shared" si="666"/>
        <v>0</v>
      </c>
      <c r="AC157" s="9">
        <f t="shared" si="667"/>
        <v>0</v>
      </c>
      <c r="AD157" s="9">
        <f t="shared" si="668"/>
        <v>0</v>
      </c>
      <c r="AE157" s="9">
        <f t="shared" si="669"/>
        <v>0</v>
      </c>
      <c r="AF157" s="50"/>
      <c r="AG157" s="50"/>
      <c r="AH157" s="50"/>
      <c r="AI157" s="9">
        <f t="shared" si="670"/>
        <v>0</v>
      </c>
      <c r="AJ157" s="47">
        <f>OON!CJ157</f>
        <v>0</v>
      </c>
      <c r="AK157" s="47">
        <f>OON!CK157</f>
        <v>0</v>
      </c>
      <c r="AL157" s="47"/>
      <c r="AM157" s="47"/>
      <c r="AN157" s="47"/>
      <c r="AO157" s="47"/>
      <c r="AP157" s="47"/>
      <c r="AQ157" s="47"/>
      <c r="AR157" s="47"/>
      <c r="AS157" s="47">
        <f t="shared" si="671"/>
        <v>0</v>
      </c>
      <c r="AT157" s="47">
        <f t="shared" si="672"/>
        <v>0</v>
      </c>
      <c r="AU157" s="47">
        <f t="shared" si="673"/>
        <v>0</v>
      </c>
      <c r="AV157" s="9">
        <f t="shared" si="674"/>
        <v>4815303</v>
      </c>
      <c r="AW157" s="9">
        <f t="shared" si="675"/>
        <v>3514661</v>
      </c>
      <c r="AX157" s="9">
        <f t="shared" si="676"/>
        <v>0</v>
      </c>
      <c r="AY157" s="9">
        <f t="shared" si="677"/>
        <v>1187955</v>
      </c>
      <c r="AZ157" s="9">
        <f t="shared" si="678"/>
        <v>70293</v>
      </c>
      <c r="BA157" s="9">
        <f t="shared" si="679"/>
        <v>42394</v>
      </c>
      <c r="BB157" s="47">
        <f t="shared" si="680"/>
        <v>8.49</v>
      </c>
      <c r="BC157" s="47">
        <f t="shared" si="681"/>
        <v>5.07</v>
      </c>
      <c r="BD157" s="47">
        <f t="shared" si="682"/>
        <v>3.42</v>
      </c>
    </row>
    <row r="158" spans="1:57" x14ac:dyDescent="0.25">
      <c r="A158" s="5">
        <v>1450</v>
      </c>
      <c r="B158" s="2">
        <v>600023460</v>
      </c>
      <c r="C158" s="7">
        <v>46746862</v>
      </c>
      <c r="D158" s="8" t="s">
        <v>51</v>
      </c>
      <c r="E158" s="2">
        <v>3147</v>
      </c>
      <c r="F158" s="2" t="s">
        <v>27</v>
      </c>
      <c r="G158" s="7" t="s">
        <v>96</v>
      </c>
      <c r="H158" s="9">
        <v>3808324</v>
      </c>
      <c r="I158" s="9">
        <v>2708158</v>
      </c>
      <c r="J158" s="9">
        <v>80000</v>
      </c>
      <c r="K158" s="9">
        <v>942397</v>
      </c>
      <c r="L158" s="9">
        <v>54163</v>
      </c>
      <c r="M158" s="9">
        <v>23606</v>
      </c>
      <c r="N158" s="63">
        <v>6.19</v>
      </c>
      <c r="O158" s="47">
        <v>4.37</v>
      </c>
      <c r="P158" s="47">
        <v>1.82</v>
      </c>
      <c r="Q158" s="9">
        <f>(OON!CF158+OON!CG158)*-1</f>
        <v>0</v>
      </c>
      <c r="R158" s="50"/>
      <c r="S158" s="50"/>
      <c r="T158" s="50"/>
      <c r="U158" s="50"/>
      <c r="V158" s="50"/>
      <c r="W158" s="50"/>
      <c r="X158" s="9">
        <f t="shared" si="665"/>
        <v>0</v>
      </c>
      <c r="Y158" s="9"/>
      <c r="Z158" s="9">
        <f>OON!CF158+OON!CG158</f>
        <v>0</v>
      </c>
      <c r="AA158" s="9">
        <f>OON!CA158+OON!CE158</f>
        <v>0</v>
      </c>
      <c r="AB158" s="9">
        <f t="shared" si="666"/>
        <v>0</v>
      </c>
      <c r="AC158" s="9">
        <f t="shared" si="667"/>
        <v>0</v>
      </c>
      <c r="AD158" s="9">
        <f t="shared" si="668"/>
        <v>0</v>
      </c>
      <c r="AE158" s="9">
        <f t="shared" si="669"/>
        <v>0</v>
      </c>
      <c r="AF158" s="50"/>
      <c r="AG158" s="50"/>
      <c r="AH158" s="50"/>
      <c r="AI158" s="9">
        <f t="shared" si="670"/>
        <v>0</v>
      </c>
      <c r="AJ158" s="47">
        <f>OON!CJ158</f>
        <v>0</v>
      </c>
      <c r="AK158" s="47">
        <f>OON!CK158</f>
        <v>0</v>
      </c>
      <c r="AL158" s="47"/>
      <c r="AM158" s="47"/>
      <c r="AN158" s="47"/>
      <c r="AO158" s="47"/>
      <c r="AP158" s="47"/>
      <c r="AQ158" s="47"/>
      <c r="AR158" s="47"/>
      <c r="AS158" s="47">
        <f t="shared" si="671"/>
        <v>0</v>
      </c>
      <c r="AT158" s="47">
        <f t="shared" si="672"/>
        <v>0</v>
      </c>
      <c r="AU158" s="47">
        <f t="shared" si="673"/>
        <v>0</v>
      </c>
      <c r="AV158" s="9">
        <f t="shared" si="674"/>
        <v>3808324</v>
      </c>
      <c r="AW158" s="9">
        <f t="shared" si="675"/>
        <v>2708158</v>
      </c>
      <c r="AX158" s="9">
        <f t="shared" si="676"/>
        <v>80000</v>
      </c>
      <c r="AY158" s="9">
        <f t="shared" si="677"/>
        <v>942397</v>
      </c>
      <c r="AZ158" s="9">
        <f t="shared" si="678"/>
        <v>54163</v>
      </c>
      <c r="BA158" s="9">
        <f t="shared" si="679"/>
        <v>23606</v>
      </c>
      <c r="BB158" s="47">
        <f t="shared" si="680"/>
        <v>6.19</v>
      </c>
      <c r="BC158" s="47">
        <f t="shared" si="681"/>
        <v>4.37</v>
      </c>
      <c r="BD158" s="47">
        <f t="shared" si="682"/>
        <v>1.82</v>
      </c>
    </row>
    <row r="159" spans="1:57" x14ac:dyDescent="0.25">
      <c r="A159" s="30"/>
      <c r="B159" s="31"/>
      <c r="C159" s="32"/>
      <c r="D159" s="33" t="s">
        <v>181</v>
      </c>
      <c r="E159" s="31"/>
      <c r="F159" s="31"/>
      <c r="G159" s="32"/>
      <c r="H159" s="34">
        <v>60091237</v>
      </c>
      <c r="I159" s="34">
        <v>43424589</v>
      </c>
      <c r="J159" s="34">
        <v>505320</v>
      </c>
      <c r="K159" s="34">
        <v>14848308</v>
      </c>
      <c r="L159" s="34">
        <v>868492</v>
      </c>
      <c r="M159" s="34">
        <v>444528</v>
      </c>
      <c r="N159" s="64">
        <v>85.179999999999993</v>
      </c>
      <c r="O159" s="64">
        <v>60.36</v>
      </c>
      <c r="P159" s="64">
        <v>24.82</v>
      </c>
      <c r="Q159" s="51">
        <f t="shared" ref="Q159:BD159" si="683">SUM(Q153:Q158)</f>
        <v>0</v>
      </c>
      <c r="R159" s="51">
        <f t="shared" si="683"/>
        <v>0</v>
      </c>
      <c r="S159" s="51">
        <f t="shared" si="683"/>
        <v>413165</v>
      </c>
      <c r="T159" s="51">
        <f t="shared" si="683"/>
        <v>0</v>
      </c>
      <c r="U159" s="51">
        <f t="shared" si="683"/>
        <v>0</v>
      </c>
      <c r="V159" s="51">
        <f t="shared" si="683"/>
        <v>0</v>
      </c>
      <c r="W159" s="51">
        <f t="shared" si="683"/>
        <v>0</v>
      </c>
      <c r="X159" s="51">
        <f t="shared" si="683"/>
        <v>413165</v>
      </c>
      <c r="Y159" s="51">
        <f t="shared" si="683"/>
        <v>0</v>
      </c>
      <c r="Z159" s="51">
        <f t="shared" si="683"/>
        <v>0</v>
      </c>
      <c r="AA159" s="51">
        <f t="shared" si="683"/>
        <v>0</v>
      </c>
      <c r="AB159" s="51">
        <f t="shared" si="683"/>
        <v>0</v>
      </c>
      <c r="AC159" s="51">
        <f t="shared" si="683"/>
        <v>413165</v>
      </c>
      <c r="AD159" s="51">
        <f t="shared" si="683"/>
        <v>139650</v>
      </c>
      <c r="AE159" s="51">
        <f t="shared" si="683"/>
        <v>8263</v>
      </c>
      <c r="AF159" s="51">
        <f t="shared" si="683"/>
        <v>500</v>
      </c>
      <c r="AG159" s="51">
        <f t="shared" si="683"/>
        <v>0</v>
      </c>
      <c r="AH159" s="51">
        <f t="shared" si="683"/>
        <v>0</v>
      </c>
      <c r="AI159" s="51">
        <f t="shared" si="683"/>
        <v>500</v>
      </c>
      <c r="AJ159" s="58">
        <f t="shared" si="683"/>
        <v>0</v>
      </c>
      <c r="AK159" s="58">
        <f t="shared" si="683"/>
        <v>0</v>
      </c>
      <c r="AL159" s="58">
        <f t="shared" si="683"/>
        <v>0</v>
      </c>
      <c r="AM159" s="58">
        <f t="shared" si="683"/>
        <v>1.51</v>
      </c>
      <c r="AN159" s="58">
        <f t="shared" si="683"/>
        <v>0</v>
      </c>
      <c r="AO159" s="58">
        <f t="shared" si="683"/>
        <v>0</v>
      </c>
      <c r="AP159" s="58">
        <f t="shared" si="683"/>
        <v>0</v>
      </c>
      <c r="AQ159" s="58">
        <f t="shared" si="683"/>
        <v>0</v>
      </c>
      <c r="AR159" s="58">
        <f t="shared" si="683"/>
        <v>0</v>
      </c>
      <c r="AS159" s="58">
        <f t="shared" si="683"/>
        <v>1.51</v>
      </c>
      <c r="AT159" s="58">
        <f t="shared" si="683"/>
        <v>0</v>
      </c>
      <c r="AU159" s="58">
        <f t="shared" si="683"/>
        <v>1.51</v>
      </c>
      <c r="AV159" s="51">
        <f t="shared" si="683"/>
        <v>60652815</v>
      </c>
      <c r="AW159" s="51">
        <f t="shared" si="683"/>
        <v>43837754</v>
      </c>
      <c r="AX159" s="51">
        <f t="shared" si="683"/>
        <v>505320</v>
      </c>
      <c r="AY159" s="51">
        <f t="shared" si="683"/>
        <v>14987958</v>
      </c>
      <c r="AZ159" s="51">
        <f t="shared" si="683"/>
        <v>876755</v>
      </c>
      <c r="BA159" s="51">
        <f t="shared" si="683"/>
        <v>445028</v>
      </c>
      <c r="BB159" s="58">
        <f t="shared" si="683"/>
        <v>86.689999999999984</v>
      </c>
      <c r="BC159" s="58">
        <f t="shared" si="683"/>
        <v>61.87</v>
      </c>
      <c r="BD159" s="58">
        <f t="shared" si="683"/>
        <v>24.82</v>
      </c>
      <c r="BE159" s="43">
        <f>AV159-H159</f>
        <v>561578</v>
      </c>
    </row>
    <row r="160" spans="1:57" x14ac:dyDescent="0.25">
      <c r="A160" s="26">
        <v>1452</v>
      </c>
      <c r="B160" s="6">
        <v>691000093</v>
      </c>
      <c r="C160" s="27">
        <v>75129507</v>
      </c>
      <c r="D160" s="28" t="s">
        <v>53</v>
      </c>
      <c r="E160" s="6">
        <v>3122</v>
      </c>
      <c r="F160" s="6" t="s">
        <v>18</v>
      </c>
      <c r="G160" s="6" t="s">
        <v>19</v>
      </c>
      <c r="H160" s="29">
        <v>51328188</v>
      </c>
      <c r="I160" s="29">
        <v>37319807</v>
      </c>
      <c r="J160" s="29">
        <v>15000</v>
      </c>
      <c r="K160" s="29">
        <v>12619165</v>
      </c>
      <c r="L160" s="29">
        <v>746396</v>
      </c>
      <c r="M160" s="29">
        <v>627820</v>
      </c>
      <c r="N160" s="63">
        <v>65.37</v>
      </c>
      <c r="O160" s="47">
        <v>47.85</v>
      </c>
      <c r="P160" s="47">
        <v>17.52</v>
      </c>
      <c r="Q160" s="9">
        <f>(OON!CF160+OON!CG160)*-1</f>
        <v>0</v>
      </c>
      <c r="R160" s="29"/>
      <c r="S160" s="29"/>
      <c r="T160" s="29"/>
      <c r="U160" s="29"/>
      <c r="V160" s="29"/>
      <c r="W160" s="29"/>
      <c r="X160" s="9">
        <f t="shared" ref="X160:X164" si="684">SUM(Q160:W160)</f>
        <v>0</v>
      </c>
      <c r="Y160" s="9"/>
      <c r="Z160" s="9">
        <f>OON!CF160+OON!CG160</f>
        <v>0</v>
      </c>
      <c r="AA160" s="9">
        <f>OON!CA160+OON!CE160</f>
        <v>0</v>
      </c>
      <c r="AB160" s="9">
        <f t="shared" ref="AB160:AB164" si="685">SUM(Y160:AA160)</f>
        <v>0</v>
      </c>
      <c r="AC160" s="9">
        <f t="shared" ref="AC160:AC164" si="686">X160+AB160</f>
        <v>0</v>
      </c>
      <c r="AD160" s="9">
        <f t="shared" ref="AD160:AD164" si="687">ROUND((X160+Y160+Z160)*33.8%,0)</f>
        <v>0</v>
      </c>
      <c r="AE160" s="9">
        <f t="shared" ref="AE160:AE164" si="688">ROUND(X160*2%,0)</f>
        <v>0</v>
      </c>
      <c r="AF160" s="29"/>
      <c r="AG160" s="29"/>
      <c r="AH160" s="29"/>
      <c r="AI160" s="9">
        <f t="shared" ref="AI160:AI164" si="689">AF160+AG160+AH160</f>
        <v>0</v>
      </c>
      <c r="AJ160" s="47">
        <f>OON!CJ160</f>
        <v>0</v>
      </c>
      <c r="AK160" s="47">
        <f>OON!CK160</f>
        <v>0</v>
      </c>
      <c r="AL160" s="47"/>
      <c r="AM160" s="47"/>
      <c r="AN160" s="47"/>
      <c r="AO160" s="47"/>
      <c r="AP160" s="47"/>
      <c r="AQ160" s="47"/>
      <c r="AR160" s="47"/>
      <c r="AS160" s="47">
        <f t="shared" ref="AS160:AS164" si="690">AJ160+AL160+AM160+AP160+AR160+AN160</f>
        <v>0</v>
      </c>
      <c r="AT160" s="47">
        <f t="shared" ref="AT160:AT164" si="691">AK160+AQ160+AO160</f>
        <v>0</v>
      </c>
      <c r="AU160" s="47">
        <f t="shared" ref="AU160:AU164" si="692">AS160+AT160</f>
        <v>0</v>
      </c>
      <c r="AV160" s="9">
        <f t="shared" ref="AV160:AV164" si="693">AW160+AX160+AY160+AZ160+BA160</f>
        <v>51328188</v>
      </c>
      <c r="AW160" s="9">
        <f t="shared" ref="AW160:AW164" si="694">I160+X160</f>
        <v>37319807</v>
      </c>
      <c r="AX160" s="9">
        <f t="shared" ref="AX160:AX164" si="695">J160+AB160</f>
        <v>15000</v>
      </c>
      <c r="AY160" s="9">
        <f t="shared" ref="AY160:AY164" si="696">K160+AD160</f>
        <v>12619165</v>
      </c>
      <c r="AZ160" s="9">
        <f t="shared" ref="AZ160:AZ164" si="697">L160+AE160</f>
        <v>746396</v>
      </c>
      <c r="BA160" s="9">
        <f t="shared" ref="BA160:BA164" si="698">M160+AI160</f>
        <v>627820</v>
      </c>
      <c r="BB160" s="47">
        <f t="shared" ref="BB160:BB164" si="699">BC160+BD160</f>
        <v>65.37</v>
      </c>
      <c r="BC160" s="47">
        <f t="shared" ref="BC160:BC164" si="700">O160+AS160</f>
        <v>47.85</v>
      </c>
      <c r="BD160" s="47">
        <f t="shared" ref="BD160:BD164" si="701">P160+AT160</f>
        <v>17.52</v>
      </c>
    </row>
    <row r="161" spans="1:57" x14ac:dyDescent="0.25">
      <c r="A161" s="5">
        <v>1452</v>
      </c>
      <c r="B161" s="2">
        <v>691000093</v>
      </c>
      <c r="C161" s="7">
        <v>75129507</v>
      </c>
      <c r="D161" s="8" t="s">
        <v>53</v>
      </c>
      <c r="E161" s="20">
        <v>3122</v>
      </c>
      <c r="F161" s="20" t="s">
        <v>110</v>
      </c>
      <c r="G161" s="20" t="s">
        <v>96</v>
      </c>
      <c r="H161" s="9">
        <v>0</v>
      </c>
      <c r="I161" s="50">
        <v>0</v>
      </c>
      <c r="J161" s="50">
        <v>0</v>
      </c>
      <c r="K161" s="50">
        <v>0</v>
      </c>
      <c r="L161" s="50">
        <v>0</v>
      </c>
      <c r="M161" s="50">
        <v>0</v>
      </c>
      <c r="N161" s="63">
        <v>0</v>
      </c>
      <c r="O161" s="47">
        <v>0</v>
      </c>
      <c r="P161" s="47">
        <v>0</v>
      </c>
      <c r="Q161" s="9">
        <f>(OON!CF161+OON!CG161)*-1</f>
        <v>0</v>
      </c>
      <c r="R161" s="50"/>
      <c r="S161" s="50"/>
      <c r="T161" s="50"/>
      <c r="U161" s="50"/>
      <c r="V161" s="50"/>
      <c r="W161" s="50"/>
      <c r="X161" s="9">
        <f t="shared" si="684"/>
        <v>0</v>
      </c>
      <c r="Y161" s="9"/>
      <c r="Z161" s="9">
        <f>OON!CF161+OON!CG161</f>
        <v>0</v>
      </c>
      <c r="AA161" s="9">
        <f>OON!CA161+OON!CE161</f>
        <v>0</v>
      </c>
      <c r="AB161" s="9">
        <f t="shared" si="685"/>
        <v>0</v>
      </c>
      <c r="AC161" s="9">
        <f t="shared" si="686"/>
        <v>0</v>
      </c>
      <c r="AD161" s="9">
        <f t="shared" si="687"/>
        <v>0</v>
      </c>
      <c r="AE161" s="9">
        <f t="shared" si="688"/>
        <v>0</v>
      </c>
      <c r="AF161" s="50"/>
      <c r="AG161" s="50"/>
      <c r="AH161" s="50"/>
      <c r="AI161" s="9">
        <f t="shared" si="689"/>
        <v>0</v>
      </c>
      <c r="AJ161" s="47">
        <f>OON!CJ161</f>
        <v>0</v>
      </c>
      <c r="AK161" s="47">
        <f>OON!CK161</f>
        <v>0</v>
      </c>
      <c r="AL161" s="47"/>
      <c r="AM161" s="47"/>
      <c r="AN161" s="47"/>
      <c r="AO161" s="47"/>
      <c r="AP161" s="47"/>
      <c r="AQ161" s="47"/>
      <c r="AR161" s="47"/>
      <c r="AS161" s="47">
        <f t="shared" si="690"/>
        <v>0</v>
      </c>
      <c r="AT161" s="47">
        <f t="shared" si="691"/>
        <v>0</v>
      </c>
      <c r="AU161" s="47">
        <f t="shared" si="692"/>
        <v>0</v>
      </c>
      <c r="AV161" s="9">
        <f t="shared" si="693"/>
        <v>0</v>
      </c>
      <c r="AW161" s="9">
        <f t="shared" si="694"/>
        <v>0</v>
      </c>
      <c r="AX161" s="9">
        <f t="shared" si="695"/>
        <v>0</v>
      </c>
      <c r="AY161" s="9">
        <f t="shared" si="696"/>
        <v>0</v>
      </c>
      <c r="AZ161" s="9">
        <f t="shared" si="697"/>
        <v>0</v>
      </c>
      <c r="BA161" s="9">
        <f t="shared" si="698"/>
        <v>0</v>
      </c>
      <c r="BB161" s="47">
        <f t="shared" si="699"/>
        <v>0</v>
      </c>
      <c r="BC161" s="47">
        <f t="shared" si="700"/>
        <v>0</v>
      </c>
      <c r="BD161" s="47">
        <f t="shared" si="701"/>
        <v>0</v>
      </c>
    </row>
    <row r="162" spans="1:57" x14ac:dyDescent="0.25">
      <c r="A162" s="5">
        <v>1452</v>
      </c>
      <c r="B162" s="2">
        <v>691000093</v>
      </c>
      <c r="C162" s="7">
        <v>75129507</v>
      </c>
      <c r="D162" s="8" t="s">
        <v>53</v>
      </c>
      <c r="E162" s="2">
        <v>3141</v>
      </c>
      <c r="F162" s="2" t="s">
        <v>20</v>
      </c>
      <c r="G162" s="7" t="s">
        <v>96</v>
      </c>
      <c r="H162" s="9">
        <v>6387813</v>
      </c>
      <c r="I162" s="9">
        <v>4662867</v>
      </c>
      <c r="J162" s="9">
        <v>0</v>
      </c>
      <c r="K162" s="9">
        <v>1576049</v>
      </c>
      <c r="L162" s="9">
        <v>93257</v>
      </c>
      <c r="M162" s="9">
        <v>55640</v>
      </c>
      <c r="N162" s="63">
        <v>14.69</v>
      </c>
      <c r="O162" s="47">
        <v>0</v>
      </c>
      <c r="P162" s="47">
        <v>14.69</v>
      </c>
      <c r="Q162" s="9">
        <f>(OON!CF162+OON!CG162)*-1</f>
        <v>0</v>
      </c>
      <c r="R162" s="50"/>
      <c r="S162" s="50"/>
      <c r="T162" s="50"/>
      <c r="U162" s="50"/>
      <c r="V162" s="50"/>
      <c r="W162" s="50"/>
      <c r="X162" s="9">
        <f t="shared" si="684"/>
        <v>0</v>
      </c>
      <c r="Y162" s="9"/>
      <c r="Z162" s="9">
        <f>OON!CF162+OON!CG162</f>
        <v>0</v>
      </c>
      <c r="AA162" s="9">
        <f>OON!CA162+OON!CE162</f>
        <v>0</v>
      </c>
      <c r="AB162" s="9">
        <f t="shared" si="685"/>
        <v>0</v>
      </c>
      <c r="AC162" s="9">
        <f t="shared" si="686"/>
        <v>0</v>
      </c>
      <c r="AD162" s="9">
        <f t="shared" si="687"/>
        <v>0</v>
      </c>
      <c r="AE162" s="9">
        <f t="shared" si="688"/>
        <v>0</v>
      </c>
      <c r="AF162" s="50"/>
      <c r="AG162" s="50"/>
      <c r="AH162" s="50"/>
      <c r="AI162" s="9">
        <f t="shared" si="689"/>
        <v>0</v>
      </c>
      <c r="AJ162" s="47">
        <f>OON!CJ162</f>
        <v>0</v>
      </c>
      <c r="AK162" s="47">
        <f>OON!CK162</f>
        <v>0</v>
      </c>
      <c r="AL162" s="47"/>
      <c r="AM162" s="47"/>
      <c r="AN162" s="47"/>
      <c r="AO162" s="47"/>
      <c r="AP162" s="47"/>
      <c r="AQ162" s="47"/>
      <c r="AR162" s="47"/>
      <c r="AS162" s="47">
        <f t="shared" si="690"/>
        <v>0</v>
      </c>
      <c r="AT162" s="47">
        <f t="shared" si="691"/>
        <v>0</v>
      </c>
      <c r="AU162" s="47">
        <f t="shared" si="692"/>
        <v>0</v>
      </c>
      <c r="AV162" s="9">
        <f t="shared" si="693"/>
        <v>6387813</v>
      </c>
      <c r="AW162" s="9">
        <f t="shared" si="694"/>
        <v>4662867</v>
      </c>
      <c r="AX162" s="9">
        <f t="shared" si="695"/>
        <v>0</v>
      </c>
      <c r="AY162" s="9">
        <f t="shared" si="696"/>
        <v>1576049</v>
      </c>
      <c r="AZ162" s="9">
        <f t="shared" si="697"/>
        <v>93257</v>
      </c>
      <c r="BA162" s="9">
        <f t="shared" si="698"/>
        <v>55640</v>
      </c>
      <c r="BB162" s="47">
        <f t="shared" si="699"/>
        <v>14.69</v>
      </c>
      <c r="BC162" s="47">
        <f t="shared" si="700"/>
        <v>0</v>
      </c>
      <c r="BD162" s="47">
        <f t="shared" si="701"/>
        <v>14.69</v>
      </c>
    </row>
    <row r="163" spans="1:57" x14ac:dyDescent="0.25">
      <c r="A163" s="5">
        <v>1452</v>
      </c>
      <c r="B163" s="2">
        <v>691000093</v>
      </c>
      <c r="C163" s="7">
        <v>75129507</v>
      </c>
      <c r="D163" s="8" t="s">
        <v>53</v>
      </c>
      <c r="E163" s="2">
        <v>3141</v>
      </c>
      <c r="F163" s="2" t="s">
        <v>20</v>
      </c>
      <c r="G163" s="7" t="s">
        <v>96</v>
      </c>
      <c r="H163" s="9">
        <v>659022</v>
      </c>
      <c r="I163" s="9">
        <v>479105</v>
      </c>
      <c r="J163" s="9">
        <v>0</v>
      </c>
      <c r="K163" s="9">
        <v>161937</v>
      </c>
      <c r="L163" s="9">
        <v>9582</v>
      </c>
      <c r="M163" s="9">
        <v>8398</v>
      </c>
      <c r="N163" s="63">
        <v>1.51</v>
      </c>
      <c r="O163" s="47">
        <v>0</v>
      </c>
      <c r="P163" s="47">
        <v>1.51</v>
      </c>
      <c r="Q163" s="9">
        <f>(OON!CF163+OON!CG163)*-1</f>
        <v>0</v>
      </c>
      <c r="R163" s="50"/>
      <c r="S163" s="50"/>
      <c r="T163" s="50"/>
      <c r="U163" s="50"/>
      <c r="V163" s="50"/>
      <c r="W163" s="50"/>
      <c r="X163" s="9">
        <f t="shared" si="684"/>
        <v>0</v>
      </c>
      <c r="Y163" s="9"/>
      <c r="Z163" s="9">
        <f>OON!CF163+OON!CG163</f>
        <v>0</v>
      </c>
      <c r="AA163" s="9">
        <f>OON!CA163+OON!CE163</f>
        <v>0</v>
      </c>
      <c r="AB163" s="9">
        <f t="shared" si="685"/>
        <v>0</v>
      </c>
      <c r="AC163" s="9">
        <f t="shared" si="686"/>
        <v>0</v>
      </c>
      <c r="AD163" s="9">
        <f t="shared" si="687"/>
        <v>0</v>
      </c>
      <c r="AE163" s="9">
        <f t="shared" si="688"/>
        <v>0</v>
      </c>
      <c r="AF163" s="50"/>
      <c r="AG163" s="50"/>
      <c r="AH163" s="50"/>
      <c r="AI163" s="9">
        <f t="shared" si="689"/>
        <v>0</v>
      </c>
      <c r="AJ163" s="47">
        <f>OON!CJ163</f>
        <v>0</v>
      </c>
      <c r="AK163" s="47">
        <f>OON!CK163</f>
        <v>0</v>
      </c>
      <c r="AL163" s="47"/>
      <c r="AM163" s="47"/>
      <c r="AN163" s="47"/>
      <c r="AO163" s="47"/>
      <c r="AP163" s="47"/>
      <c r="AQ163" s="47"/>
      <c r="AR163" s="47"/>
      <c r="AS163" s="47">
        <f t="shared" si="690"/>
        <v>0</v>
      </c>
      <c r="AT163" s="47">
        <f t="shared" si="691"/>
        <v>0</v>
      </c>
      <c r="AU163" s="47">
        <f t="shared" si="692"/>
        <v>0</v>
      </c>
      <c r="AV163" s="9">
        <f t="shared" si="693"/>
        <v>659022</v>
      </c>
      <c r="AW163" s="9">
        <f t="shared" si="694"/>
        <v>479105</v>
      </c>
      <c r="AX163" s="9">
        <f t="shared" si="695"/>
        <v>0</v>
      </c>
      <c r="AY163" s="9">
        <f t="shared" si="696"/>
        <v>161937</v>
      </c>
      <c r="AZ163" s="9">
        <f t="shared" si="697"/>
        <v>9582</v>
      </c>
      <c r="BA163" s="9">
        <f t="shared" si="698"/>
        <v>8398</v>
      </c>
      <c r="BB163" s="47">
        <f t="shared" si="699"/>
        <v>1.51</v>
      </c>
      <c r="BC163" s="47">
        <f t="shared" si="700"/>
        <v>0</v>
      </c>
      <c r="BD163" s="47">
        <f t="shared" si="701"/>
        <v>1.51</v>
      </c>
    </row>
    <row r="164" spans="1:57" x14ac:dyDescent="0.25">
      <c r="A164" s="5">
        <v>1452</v>
      </c>
      <c r="B164" s="2">
        <v>691000093</v>
      </c>
      <c r="C164" s="7">
        <v>75129507</v>
      </c>
      <c r="D164" s="8" t="s">
        <v>53</v>
      </c>
      <c r="E164" s="2">
        <v>3147</v>
      </c>
      <c r="F164" s="2" t="s">
        <v>27</v>
      </c>
      <c r="G164" s="7" t="s">
        <v>96</v>
      </c>
      <c r="H164" s="9">
        <v>3584674</v>
      </c>
      <c r="I164" s="9">
        <v>2623698</v>
      </c>
      <c r="J164" s="9">
        <v>0</v>
      </c>
      <c r="K164" s="9">
        <v>886810</v>
      </c>
      <c r="L164" s="9">
        <v>52474</v>
      </c>
      <c r="M164" s="9">
        <v>21692</v>
      </c>
      <c r="N164" s="63">
        <v>5.96</v>
      </c>
      <c r="O164" s="47">
        <v>4.13</v>
      </c>
      <c r="P164" s="47">
        <v>1.83</v>
      </c>
      <c r="Q164" s="9">
        <f>(OON!CF164+OON!CG164)*-1</f>
        <v>0</v>
      </c>
      <c r="R164" s="50"/>
      <c r="S164" s="50"/>
      <c r="T164" s="50"/>
      <c r="U164" s="50"/>
      <c r="V164" s="50"/>
      <c r="W164" s="50"/>
      <c r="X164" s="9">
        <f t="shared" si="684"/>
        <v>0</v>
      </c>
      <c r="Y164" s="9"/>
      <c r="Z164" s="9">
        <f>OON!CF164+OON!CG164</f>
        <v>0</v>
      </c>
      <c r="AA164" s="9">
        <f>OON!CA164+OON!CE164</f>
        <v>0</v>
      </c>
      <c r="AB164" s="9">
        <f t="shared" si="685"/>
        <v>0</v>
      </c>
      <c r="AC164" s="9">
        <f t="shared" si="686"/>
        <v>0</v>
      </c>
      <c r="AD164" s="9">
        <f t="shared" si="687"/>
        <v>0</v>
      </c>
      <c r="AE164" s="9">
        <f t="shared" si="688"/>
        <v>0</v>
      </c>
      <c r="AF164" s="50"/>
      <c r="AG164" s="50"/>
      <c r="AH164" s="50"/>
      <c r="AI164" s="9">
        <f t="shared" si="689"/>
        <v>0</v>
      </c>
      <c r="AJ164" s="47">
        <f>OON!CJ164</f>
        <v>0</v>
      </c>
      <c r="AK164" s="47">
        <f>OON!CK164</f>
        <v>0</v>
      </c>
      <c r="AL164" s="47"/>
      <c r="AM164" s="47"/>
      <c r="AN164" s="47"/>
      <c r="AO164" s="47"/>
      <c r="AP164" s="47"/>
      <c r="AQ164" s="47"/>
      <c r="AR164" s="47"/>
      <c r="AS164" s="47">
        <f t="shared" si="690"/>
        <v>0</v>
      </c>
      <c r="AT164" s="47">
        <f t="shared" si="691"/>
        <v>0</v>
      </c>
      <c r="AU164" s="47">
        <f t="shared" si="692"/>
        <v>0</v>
      </c>
      <c r="AV164" s="9">
        <f t="shared" si="693"/>
        <v>3584674</v>
      </c>
      <c r="AW164" s="9">
        <f t="shared" si="694"/>
        <v>2623698</v>
      </c>
      <c r="AX164" s="9">
        <f t="shared" si="695"/>
        <v>0</v>
      </c>
      <c r="AY164" s="9">
        <f t="shared" si="696"/>
        <v>886810</v>
      </c>
      <c r="AZ164" s="9">
        <f t="shared" si="697"/>
        <v>52474</v>
      </c>
      <c r="BA164" s="9">
        <f t="shared" si="698"/>
        <v>21692</v>
      </c>
      <c r="BB164" s="47">
        <f t="shared" si="699"/>
        <v>5.96</v>
      </c>
      <c r="BC164" s="47">
        <f t="shared" si="700"/>
        <v>4.13</v>
      </c>
      <c r="BD164" s="47">
        <f t="shared" si="701"/>
        <v>1.83</v>
      </c>
    </row>
    <row r="165" spans="1:57" x14ac:dyDescent="0.25">
      <c r="A165" s="30"/>
      <c r="B165" s="31"/>
      <c r="C165" s="32"/>
      <c r="D165" s="33" t="s">
        <v>182</v>
      </c>
      <c r="E165" s="31"/>
      <c r="F165" s="31"/>
      <c r="G165" s="32"/>
      <c r="H165" s="34">
        <v>61959697</v>
      </c>
      <c r="I165" s="34">
        <v>45085477</v>
      </c>
      <c r="J165" s="34">
        <v>15000</v>
      </c>
      <c r="K165" s="34">
        <v>15243961</v>
      </c>
      <c r="L165" s="34">
        <v>901709</v>
      </c>
      <c r="M165" s="34">
        <v>713550</v>
      </c>
      <c r="N165" s="64">
        <v>87.53</v>
      </c>
      <c r="O165" s="64">
        <v>51.980000000000004</v>
      </c>
      <c r="P165" s="64">
        <v>35.549999999999997</v>
      </c>
      <c r="Q165" s="51">
        <f t="shared" ref="Q165:BD165" si="702">SUM(Q160:Q164)</f>
        <v>0</v>
      </c>
      <c r="R165" s="51">
        <f t="shared" si="702"/>
        <v>0</v>
      </c>
      <c r="S165" s="51">
        <f t="shared" si="702"/>
        <v>0</v>
      </c>
      <c r="T165" s="51">
        <f t="shared" si="702"/>
        <v>0</v>
      </c>
      <c r="U165" s="51">
        <f t="shared" si="702"/>
        <v>0</v>
      </c>
      <c r="V165" s="51">
        <f t="shared" si="702"/>
        <v>0</v>
      </c>
      <c r="W165" s="51">
        <f t="shared" si="702"/>
        <v>0</v>
      </c>
      <c r="X165" s="51">
        <f t="shared" si="702"/>
        <v>0</v>
      </c>
      <c r="Y165" s="51">
        <f t="shared" si="702"/>
        <v>0</v>
      </c>
      <c r="Z165" s="51">
        <f t="shared" si="702"/>
        <v>0</v>
      </c>
      <c r="AA165" s="51">
        <f t="shared" si="702"/>
        <v>0</v>
      </c>
      <c r="AB165" s="51">
        <f t="shared" si="702"/>
        <v>0</v>
      </c>
      <c r="AC165" s="51">
        <f t="shared" si="702"/>
        <v>0</v>
      </c>
      <c r="AD165" s="51">
        <f t="shared" si="702"/>
        <v>0</v>
      </c>
      <c r="AE165" s="51">
        <f t="shared" si="702"/>
        <v>0</v>
      </c>
      <c r="AF165" s="51">
        <f t="shared" si="702"/>
        <v>0</v>
      </c>
      <c r="AG165" s="51">
        <f t="shared" si="702"/>
        <v>0</v>
      </c>
      <c r="AH165" s="51">
        <f t="shared" si="702"/>
        <v>0</v>
      </c>
      <c r="AI165" s="51">
        <f t="shared" si="702"/>
        <v>0</v>
      </c>
      <c r="AJ165" s="58">
        <f t="shared" si="702"/>
        <v>0</v>
      </c>
      <c r="AK165" s="58">
        <f t="shared" si="702"/>
        <v>0</v>
      </c>
      <c r="AL165" s="58">
        <f t="shared" si="702"/>
        <v>0</v>
      </c>
      <c r="AM165" s="58">
        <f t="shared" si="702"/>
        <v>0</v>
      </c>
      <c r="AN165" s="58">
        <f t="shared" si="702"/>
        <v>0</v>
      </c>
      <c r="AO165" s="58">
        <f t="shared" si="702"/>
        <v>0</v>
      </c>
      <c r="AP165" s="58">
        <f t="shared" si="702"/>
        <v>0</v>
      </c>
      <c r="AQ165" s="58">
        <f t="shared" si="702"/>
        <v>0</v>
      </c>
      <c r="AR165" s="58">
        <f t="shared" si="702"/>
        <v>0</v>
      </c>
      <c r="AS165" s="58">
        <f t="shared" si="702"/>
        <v>0</v>
      </c>
      <c r="AT165" s="58">
        <f t="shared" si="702"/>
        <v>0</v>
      </c>
      <c r="AU165" s="58">
        <f t="shared" si="702"/>
        <v>0</v>
      </c>
      <c r="AV165" s="51">
        <f t="shared" si="702"/>
        <v>61959697</v>
      </c>
      <c r="AW165" s="51">
        <f t="shared" si="702"/>
        <v>45085477</v>
      </c>
      <c r="AX165" s="51">
        <f t="shared" si="702"/>
        <v>15000</v>
      </c>
      <c r="AY165" s="51">
        <f t="shared" si="702"/>
        <v>15243961</v>
      </c>
      <c r="AZ165" s="51">
        <f t="shared" si="702"/>
        <v>901709</v>
      </c>
      <c r="BA165" s="51">
        <f t="shared" si="702"/>
        <v>713550</v>
      </c>
      <c r="BB165" s="58">
        <f t="shared" si="702"/>
        <v>87.53</v>
      </c>
      <c r="BC165" s="58">
        <f t="shared" si="702"/>
        <v>51.980000000000004</v>
      </c>
      <c r="BD165" s="58">
        <f t="shared" si="702"/>
        <v>35.549999999999997</v>
      </c>
      <c r="BE165" s="43">
        <f>AV165-H165</f>
        <v>0</v>
      </c>
    </row>
    <row r="166" spans="1:57" x14ac:dyDescent="0.25">
      <c r="A166" s="26">
        <v>1455</v>
      </c>
      <c r="B166" s="6">
        <v>600023401</v>
      </c>
      <c r="C166" s="27">
        <v>46748059</v>
      </c>
      <c r="D166" s="28" t="s">
        <v>54</v>
      </c>
      <c r="E166" s="6">
        <v>3112</v>
      </c>
      <c r="F166" s="6" t="s">
        <v>72</v>
      </c>
      <c r="G166" s="6" t="s">
        <v>19</v>
      </c>
      <c r="H166" s="29">
        <v>4983479</v>
      </c>
      <c r="I166" s="29">
        <v>3649395</v>
      </c>
      <c r="J166" s="29">
        <v>0</v>
      </c>
      <c r="K166" s="29">
        <v>1233496</v>
      </c>
      <c r="L166" s="29">
        <v>72988</v>
      </c>
      <c r="M166" s="29">
        <v>27600</v>
      </c>
      <c r="N166" s="63">
        <v>7.63</v>
      </c>
      <c r="O166" s="47">
        <v>6</v>
      </c>
      <c r="P166" s="47">
        <v>1.63</v>
      </c>
      <c r="Q166" s="9">
        <f>(OON!CF166+OON!CG166)*-1</f>
        <v>0</v>
      </c>
      <c r="R166" s="29"/>
      <c r="S166" s="29"/>
      <c r="T166" s="29"/>
      <c r="U166" s="29"/>
      <c r="V166" s="29"/>
      <c r="W166" s="29"/>
      <c r="X166" s="9">
        <f t="shared" ref="X166:X175" si="703">SUM(Q166:W166)</f>
        <v>0</v>
      </c>
      <c r="Y166" s="9"/>
      <c r="Z166" s="9">
        <f>OON!CF166+OON!CG166</f>
        <v>0</v>
      </c>
      <c r="AA166" s="9">
        <f>OON!CA166+OON!CE166</f>
        <v>0</v>
      </c>
      <c r="AB166" s="9">
        <f t="shared" ref="AB166:AB175" si="704">SUM(Y166:AA166)</f>
        <v>0</v>
      </c>
      <c r="AC166" s="9">
        <f t="shared" ref="AC166:AC175" si="705">X166+AB166</f>
        <v>0</v>
      </c>
      <c r="AD166" s="9">
        <f t="shared" ref="AD166:AD175" si="706">ROUND((X166+Y166+Z166)*33.8%,0)</f>
        <v>0</v>
      </c>
      <c r="AE166" s="9">
        <f t="shared" ref="AE166:AE175" si="707">ROUND(X166*2%,0)</f>
        <v>0</v>
      </c>
      <c r="AF166" s="29"/>
      <c r="AG166" s="29"/>
      <c r="AH166" s="29"/>
      <c r="AI166" s="9">
        <f t="shared" ref="AI166:AI175" si="708">AF166+AG166+AH166</f>
        <v>0</v>
      </c>
      <c r="AJ166" s="47">
        <f>OON!CJ166</f>
        <v>0</v>
      </c>
      <c r="AK166" s="47">
        <f>OON!CK166</f>
        <v>0</v>
      </c>
      <c r="AL166" s="47"/>
      <c r="AM166" s="47"/>
      <c r="AN166" s="47"/>
      <c r="AO166" s="47"/>
      <c r="AP166" s="47"/>
      <c r="AQ166" s="47"/>
      <c r="AR166" s="47"/>
      <c r="AS166" s="47">
        <f t="shared" ref="AS166:AS175" si="709">AJ166+AL166+AM166+AP166+AR166+AN166</f>
        <v>0</v>
      </c>
      <c r="AT166" s="47">
        <f t="shared" ref="AT166:AT175" si="710">AK166+AQ166+AO166</f>
        <v>0</v>
      </c>
      <c r="AU166" s="47">
        <f t="shared" ref="AU166:AU175" si="711">AS166+AT166</f>
        <v>0</v>
      </c>
      <c r="AV166" s="9">
        <f t="shared" ref="AV166:AV175" si="712">AW166+AX166+AY166+AZ166+BA166</f>
        <v>4983479</v>
      </c>
      <c r="AW166" s="9">
        <f t="shared" ref="AW166:AW175" si="713">I166+X166</f>
        <v>3649395</v>
      </c>
      <c r="AX166" s="9">
        <f t="shared" ref="AX166:AX175" si="714">J166+AB166</f>
        <v>0</v>
      </c>
      <c r="AY166" s="9">
        <f t="shared" ref="AY166:AY175" si="715">K166+AD166</f>
        <v>1233496</v>
      </c>
      <c r="AZ166" s="9">
        <f t="shared" ref="AZ166:AZ175" si="716">L166+AE166</f>
        <v>72988</v>
      </c>
      <c r="BA166" s="9">
        <f t="shared" ref="BA166:BA175" si="717">M166+AI166</f>
        <v>27600</v>
      </c>
      <c r="BB166" s="47">
        <f t="shared" ref="BB166:BB175" si="718">BC166+BD166</f>
        <v>7.63</v>
      </c>
      <c r="BC166" s="47">
        <f t="shared" ref="BC166:BC175" si="719">O166+AS166</f>
        <v>6</v>
      </c>
      <c r="BD166" s="47">
        <f t="shared" ref="BD166:BD175" si="720">P166+AT166</f>
        <v>1.63</v>
      </c>
    </row>
    <row r="167" spans="1:57" x14ac:dyDescent="0.25">
      <c r="A167" s="5">
        <v>1455</v>
      </c>
      <c r="B167" s="2">
        <v>600023401</v>
      </c>
      <c r="C167" s="7">
        <v>46748059</v>
      </c>
      <c r="D167" s="8" t="s">
        <v>54</v>
      </c>
      <c r="E167" s="2">
        <v>3112</v>
      </c>
      <c r="F167" s="2" t="s">
        <v>73</v>
      </c>
      <c r="G167" s="2" t="s">
        <v>19</v>
      </c>
      <c r="H167" s="9">
        <v>1536653</v>
      </c>
      <c r="I167" s="9">
        <v>1131556</v>
      </c>
      <c r="J167" s="9">
        <v>0</v>
      </c>
      <c r="K167" s="9">
        <v>382466</v>
      </c>
      <c r="L167" s="9">
        <v>22631</v>
      </c>
      <c r="M167" s="9">
        <v>0</v>
      </c>
      <c r="N167" s="63">
        <v>2.78</v>
      </c>
      <c r="O167" s="47">
        <v>2.78</v>
      </c>
      <c r="P167" s="47">
        <v>0</v>
      </c>
      <c r="Q167" s="9">
        <f>(OON!CF167+OON!CG167)*-1</f>
        <v>0</v>
      </c>
      <c r="R167" s="9"/>
      <c r="S167" s="9"/>
      <c r="T167" s="9"/>
      <c r="U167" s="9"/>
      <c r="V167" s="9"/>
      <c r="W167" s="9"/>
      <c r="X167" s="9">
        <f t="shared" si="703"/>
        <v>0</v>
      </c>
      <c r="Y167" s="9"/>
      <c r="Z167" s="9">
        <f>OON!CF167+OON!CG167</f>
        <v>0</v>
      </c>
      <c r="AA167" s="9">
        <f>OON!CA167+OON!CE167</f>
        <v>0</v>
      </c>
      <c r="AB167" s="9">
        <f t="shared" si="704"/>
        <v>0</v>
      </c>
      <c r="AC167" s="9">
        <f t="shared" si="705"/>
        <v>0</v>
      </c>
      <c r="AD167" s="9">
        <f t="shared" si="706"/>
        <v>0</v>
      </c>
      <c r="AE167" s="9">
        <f t="shared" si="707"/>
        <v>0</v>
      </c>
      <c r="AF167" s="9"/>
      <c r="AG167" s="9"/>
      <c r="AH167" s="9"/>
      <c r="AI167" s="9">
        <f t="shared" si="708"/>
        <v>0</v>
      </c>
      <c r="AJ167" s="47">
        <f>OON!CJ167</f>
        <v>0</v>
      </c>
      <c r="AK167" s="47">
        <f>OON!CK167</f>
        <v>0</v>
      </c>
      <c r="AL167" s="47"/>
      <c r="AM167" s="47"/>
      <c r="AN167" s="47"/>
      <c r="AO167" s="47"/>
      <c r="AP167" s="47"/>
      <c r="AQ167" s="47"/>
      <c r="AR167" s="47"/>
      <c r="AS167" s="47">
        <f t="shared" si="709"/>
        <v>0</v>
      </c>
      <c r="AT167" s="47">
        <f t="shared" si="710"/>
        <v>0</v>
      </c>
      <c r="AU167" s="47">
        <f t="shared" si="711"/>
        <v>0</v>
      </c>
      <c r="AV167" s="9">
        <f t="shared" si="712"/>
        <v>1536653</v>
      </c>
      <c r="AW167" s="9">
        <f t="shared" si="713"/>
        <v>1131556</v>
      </c>
      <c r="AX167" s="9">
        <f t="shared" si="714"/>
        <v>0</v>
      </c>
      <c r="AY167" s="9">
        <f t="shared" si="715"/>
        <v>382466</v>
      </c>
      <c r="AZ167" s="9">
        <f t="shared" si="716"/>
        <v>22631</v>
      </c>
      <c r="BA167" s="9">
        <f t="shared" si="717"/>
        <v>0</v>
      </c>
      <c r="BB167" s="47">
        <f t="shared" si="718"/>
        <v>2.78</v>
      </c>
      <c r="BC167" s="47">
        <f t="shared" si="719"/>
        <v>2.78</v>
      </c>
      <c r="BD167" s="47">
        <f t="shared" si="720"/>
        <v>0</v>
      </c>
    </row>
    <row r="168" spans="1:57" x14ac:dyDescent="0.25">
      <c r="A168" s="5">
        <v>1455</v>
      </c>
      <c r="B168" s="2">
        <v>600023401</v>
      </c>
      <c r="C168" s="7">
        <v>46748059</v>
      </c>
      <c r="D168" s="8" t="s">
        <v>54</v>
      </c>
      <c r="E168" s="2">
        <v>3114</v>
      </c>
      <c r="F168" s="2" t="s">
        <v>74</v>
      </c>
      <c r="G168" s="2" t="s">
        <v>19</v>
      </c>
      <c r="H168" s="9">
        <v>36854430</v>
      </c>
      <c r="I168" s="9">
        <v>26420605</v>
      </c>
      <c r="J168" s="9">
        <v>261920</v>
      </c>
      <c r="K168" s="9">
        <v>9018693</v>
      </c>
      <c r="L168" s="9">
        <v>528412</v>
      </c>
      <c r="M168" s="9">
        <v>624800</v>
      </c>
      <c r="N168" s="63">
        <v>46.91</v>
      </c>
      <c r="O168" s="47">
        <v>37.339999999999996</v>
      </c>
      <c r="P168" s="47">
        <v>9.57</v>
      </c>
      <c r="Q168" s="9">
        <f>(OON!CF168+OON!CG168)*-1</f>
        <v>184150</v>
      </c>
      <c r="R168" s="9"/>
      <c r="S168" s="9"/>
      <c r="T168" s="9"/>
      <c r="U168" s="9"/>
      <c r="V168" s="9"/>
      <c r="W168" s="9"/>
      <c r="X168" s="9">
        <f t="shared" si="703"/>
        <v>184150</v>
      </c>
      <c r="Y168" s="9"/>
      <c r="Z168" s="9">
        <f>OON!CF168+OON!CG168</f>
        <v>-184150</v>
      </c>
      <c r="AA168" s="9">
        <f>OON!CA168+OON!CE168</f>
        <v>0</v>
      </c>
      <c r="AB168" s="9">
        <f t="shared" si="704"/>
        <v>-184150</v>
      </c>
      <c r="AC168" s="9">
        <f t="shared" si="705"/>
        <v>0</v>
      </c>
      <c r="AD168" s="9">
        <f t="shared" si="706"/>
        <v>0</v>
      </c>
      <c r="AE168" s="9">
        <f t="shared" si="707"/>
        <v>3683</v>
      </c>
      <c r="AF168" s="9"/>
      <c r="AG168" s="9"/>
      <c r="AH168" s="9"/>
      <c r="AI168" s="9">
        <f t="shared" si="708"/>
        <v>0</v>
      </c>
      <c r="AJ168" s="47">
        <f>OON!CJ168</f>
        <v>0.01</v>
      </c>
      <c r="AK168" s="47">
        <f>OON!CK168</f>
        <v>0.02</v>
      </c>
      <c r="AL168" s="47"/>
      <c r="AM168" s="47"/>
      <c r="AN168" s="47"/>
      <c r="AO168" s="47"/>
      <c r="AP168" s="47"/>
      <c r="AQ168" s="47"/>
      <c r="AR168" s="47"/>
      <c r="AS168" s="47">
        <f t="shared" si="709"/>
        <v>0.01</v>
      </c>
      <c r="AT168" s="47">
        <f t="shared" si="710"/>
        <v>0.02</v>
      </c>
      <c r="AU168" s="47">
        <f t="shared" si="711"/>
        <v>0.03</v>
      </c>
      <c r="AV168" s="9">
        <f t="shared" si="712"/>
        <v>36858113</v>
      </c>
      <c r="AW168" s="9">
        <f t="shared" si="713"/>
        <v>26604755</v>
      </c>
      <c r="AX168" s="9">
        <f t="shared" si="714"/>
        <v>77770</v>
      </c>
      <c r="AY168" s="9">
        <f t="shared" si="715"/>
        <v>9018693</v>
      </c>
      <c r="AZ168" s="9">
        <f t="shared" si="716"/>
        <v>532095</v>
      </c>
      <c r="BA168" s="9">
        <f t="shared" si="717"/>
        <v>624800</v>
      </c>
      <c r="BB168" s="47">
        <f t="shared" si="718"/>
        <v>46.94</v>
      </c>
      <c r="BC168" s="47">
        <f t="shared" si="719"/>
        <v>37.349999999999994</v>
      </c>
      <c r="BD168" s="47">
        <f t="shared" si="720"/>
        <v>9.59</v>
      </c>
    </row>
    <row r="169" spans="1:57" x14ac:dyDescent="0.25">
      <c r="A169" s="5">
        <v>1455</v>
      </c>
      <c r="B169" s="2">
        <v>600023401</v>
      </c>
      <c r="C169" s="7">
        <v>46748059</v>
      </c>
      <c r="D169" s="8" t="s">
        <v>54</v>
      </c>
      <c r="E169" s="2">
        <v>3114</v>
      </c>
      <c r="F169" s="2" t="s">
        <v>75</v>
      </c>
      <c r="G169" s="2" t="s">
        <v>19</v>
      </c>
      <c r="H169" s="9">
        <v>3179942</v>
      </c>
      <c r="I169" s="9">
        <v>2341636</v>
      </c>
      <c r="J169" s="9">
        <v>0</v>
      </c>
      <c r="K169" s="9">
        <v>791473</v>
      </c>
      <c r="L169" s="9">
        <v>46833</v>
      </c>
      <c r="M169" s="9">
        <v>0</v>
      </c>
      <c r="N169" s="63">
        <v>5.92</v>
      </c>
      <c r="O169" s="47">
        <v>5.92</v>
      </c>
      <c r="P169" s="47">
        <v>0</v>
      </c>
      <c r="Q169" s="9">
        <f>(OON!CF169+OON!CG169)*-1</f>
        <v>0</v>
      </c>
      <c r="R169" s="9"/>
      <c r="S169" s="9"/>
      <c r="T169" s="9"/>
      <c r="U169" s="9"/>
      <c r="V169" s="9"/>
      <c r="W169" s="9"/>
      <c r="X169" s="9">
        <f t="shared" si="703"/>
        <v>0</v>
      </c>
      <c r="Y169" s="9"/>
      <c r="Z169" s="9">
        <f>OON!CF169+OON!CG169</f>
        <v>0</v>
      </c>
      <c r="AA169" s="9">
        <f>OON!CA169+OON!CE169</f>
        <v>0</v>
      </c>
      <c r="AB169" s="9">
        <f t="shared" si="704"/>
        <v>0</v>
      </c>
      <c r="AC169" s="9">
        <f t="shared" si="705"/>
        <v>0</v>
      </c>
      <c r="AD169" s="9">
        <f t="shared" si="706"/>
        <v>0</v>
      </c>
      <c r="AE169" s="9">
        <f t="shared" si="707"/>
        <v>0</v>
      </c>
      <c r="AF169" s="9"/>
      <c r="AG169" s="9"/>
      <c r="AH169" s="9"/>
      <c r="AI169" s="9">
        <f t="shared" si="708"/>
        <v>0</v>
      </c>
      <c r="AJ169" s="47">
        <f>OON!CJ169</f>
        <v>0</v>
      </c>
      <c r="AK169" s="47">
        <f>OON!CK169</f>
        <v>0</v>
      </c>
      <c r="AL169" s="47"/>
      <c r="AM169" s="47"/>
      <c r="AN169" s="47"/>
      <c r="AO169" s="47"/>
      <c r="AP169" s="47"/>
      <c r="AQ169" s="47"/>
      <c r="AR169" s="47"/>
      <c r="AS169" s="47">
        <f t="shared" si="709"/>
        <v>0</v>
      </c>
      <c r="AT169" s="47">
        <f t="shared" si="710"/>
        <v>0</v>
      </c>
      <c r="AU169" s="47">
        <f t="shared" si="711"/>
        <v>0</v>
      </c>
      <c r="AV169" s="9">
        <f t="shared" si="712"/>
        <v>3179942</v>
      </c>
      <c r="AW169" s="9">
        <f t="shared" si="713"/>
        <v>2341636</v>
      </c>
      <c r="AX169" s="9">
        <f t="shared" si="714"/>
        <v>0</v>
      </c>
      <c r="AY169" s="9">
        <f t="shared" si="715"/>
        <v>791473</v>
      </c>
      <c r="AZ169" s="9">
        <f t="shared" si="716"/>
        <v>46833</v>
      </c>
      <c r="BA169" s="9">
        <f t="shared" si="717"/>
        <v>0</v>
      </c>
      <c r="BB169" s="47">
        <f t="shared" si="718"/>
        <v>5.92</v>
      </c>
      <c r="BC169" s="47">
        <f t="shared" si="719"/>
        <v>5.92</v>
      </c>
      <c r="BD169" s="47">
        <f t="shared" si="720"/>
        <v>0</v>
      </c>
    </row>
    <row r="170" spans="1:57" x14ac:dyDescent="0.25">
      <c r="A170" s="5">
        <v>1455</v>
      </c>
      <c r="B170" s="2">
        <v>600023401</v>
      </c>
      <c r="C170" s="7">
        <v>46748059</v>
      </c>
      <c r="D170" s="8" t="s">
        <v>54</v>
      </c>
      <c r="E170" s="20">
        <v>3114</v>
      </c>
      <c r="F170" s="20" t="s">
        <v>110</v>
      </c>
      <c r="G170" s="20" t="s">
        <v>96</v>
      </c>
      <c r="H170" s="9">
        <v>0</v>
      </c>
      <c r="I170" s="50">
        <v>0</v>
      </c>
      <c r="J170" s="50">
        <v>0</v>
      </c>
      <c r="K170" s="50">
        <v>0</v>
      </c>
      <c r="L170" s="50">
        <v>0</v>
      </c>
      <c r="M170" s="50">
        <v>0</v>
      </c>
      <c r="N170" s="63">
        <v>0</v>
      </c>
      <c r="O170" s="47">
        <v>0</v>
      </c>
      <c r="P170" s="47">
        <v>0</v>
      </c>
      <c r="Q170" s="9">
        <f>(OON!CF170+OON!CG170)*-1</f>
        <v>0</v>
      </c>
      <c r="R170" s="50"/>
      <c r="S170" s="50"/>
      <c r="T170" s="50"/>
      <c r="U170" s="50"/>
      <c r="V170" s="50"/>
      <c r="W170" s="50"/>
      <c r="X170" s="9">
        <f t="shared" si="703"/>
        <v>0</v>
      </c>
      <c r="Y170" s="9"/>
      <c r="Z170" s="9">
        <f>OON!CF170+OON!CG170</f>
        <v>0</v>
      </c>
      <c r="AA170" s="9">
        <f>OON!CA170+OON!CE170</f>
        <v>0</v>
      </c>
      <c r="AB170" s="9">
        <f t="shared" si="704"/>
        <v>0</v>
      </c>
      <c r="AC170" s="9">
        <f t="shared" si="705"/>
        <v>0</v>
      </c>
      <c r="AD170" s="9">
        <f t="shared" si="706"/>
        <v>0</v>
      </c>
      <c r="AE170" s="9">
        <f t="shared" si="707"/>
        <v>0</v>
      </c>
      <c r="AF170" s="50"/>
      <c r="AG170" s="50"/>
      <c r="AH170" s="50"/>
      <c r="AI170" s="9">
        <f t="shared" si="708"/>
        <v>0</v>
      </c>
      <c r="AJ170" s="47">
        <f>OON!CJ170</f>
        <v>0</v>
      </c>
      <c r="AK170" s="47">
        <f>OON!CK170</f>
        <v>0</v>
      </c>
      <c r="AL170" s="47"/>
      <c r="AM170" s="47"/>
      <c r="AN170" s="47"/>
      <c r="AO170" s="47"/>
      <c r="AP170" s="47"/>
      <c r="AQ170" s="47"/>
      <c r="AR170" s="47"/>
      <c r="AS170" s="47">
        <f t="shared" si="709"/>
        <v>0</v>
      </c>
      <c r="AT170" s="47">
        <f t="shared" si="710"/>
        <v>0</v>
      </c>
      <c r="AU170" s="47">
        <f t="shared" si="711"/>
        <v>0</v>
      </c>
      <c r="AV170" s="9">
        <f t="shared" si="712"/>
        <v>0</v>
      </c>
      <c r="AW170" s="9">
        <f t="shared" si="713"/>
        <v>0</v>
      </c>
      <c r="AX170" s="9">
        <f t="shared" si="714"/>
        <v>0</v>
      </c>
      <c r="AY170" s="9">
        <f t="shared" si="715"/>
        <v>0</v>
      </c>
      <c r="AZ170" s="9">
        <f t="shared" si="716"/>
        <v>0</v>
      </c>
      <c r="BA170" s="9">
        <f t="shared" si="717"/>
        <v>0</v>
      </c>
      <c r="BB170" s="47">
        <f t="shared" si="718"/>
        <v>0</v>
      </c>
      <c r="BC170" s="47">
        <f t="shared" si="719"/>
        <v>0</v>
      </c>
      <c r="BD170" s="47">
        <f t="shared" si="720"/>
        <v>0</v>
      </c>
    </row>
    <row r="171" spans="1:57" x14ac:dyDescent="0.25">
      <c r="A171" s="5">
        <v>1455</v>
      </c>
      <c r="B171" s="2">
        <v>600023401</v>
      </c>
      <c r="C171" s="7">
        <v>46748059</v>
      </c>
      <c r="D171" s="8" t="s">
        <v>54</v>
      </c>
      <c r="E171" s="2">
        <v>3141</v>
      </c>
      <c r="F171" s="2" t="s">
        <v>20</v>
      </c>
      <c r="G171" s="7" t="s">
        <v>96</v>
      </c>
      <c r="H171" s="9">
        <v>2271614</v>
      </c>
      <c r="I171" s="9">
        <v>1663461</v>
      </c>
      <c r="J171" s="9">
        <v>0</v>
      </c>
      <c r="K171" s="9">
        <v>562250</v>
      </c>
      <c r="L171" s="9">
        <v>33269</v>
      </c>
      <c r="M171" s="9">
        <v>12634</v>
      </c>
      <c r="N171" s="63">
        <v>5.24</v>
      </c>
      <c r="O171" s="47">
        <v>0</v>
      </c>
      <c r="P171" s="47">
        <v>5.24</v>
      </c>
      <c r="Q171" s="9">
        <f>(OON!CF171+OON!CG171)*-1</f>
        <v>0</v>
      </c>
      <c r="R171" s="50"/>
      <c r="S171" s="50"/>
      <c r="T171" s="50"/>
      <c r="U171" s="50"/>
      <c r="V171" s="50"/>
      <c r="W171" s="50"/>
      <c r="X171" s="9">
        <f t="shared" si="703"/>
        <v>0</v>
      </c>
      <c r="Y171" s="9"/>
      <c r="Z171" s="9">
        <f>OON!CF171+OON!CG171</f>
        <v>0</v>
      </c>
      <c r="AA171" s="9">
        <f>OON!CA171+OON!CE171</f>
        <v>0</v>
      </c>
      <c r="AB171" s="9">
        <f t="shared" si="704"/>
        <v>0</v>
      </c>
      <c r="AC171" s="9">
        <f t="shared" si="705"/>
        <v>0</v>
      </c>
      <c r="AD171" s="9">
        <f t="shared" si="706"/>
        <v>0</v>
      </c>
      <c r="AE171" s="9">
        <f t="shared" si="707"/>
        <v>0</v>
      </c>
      <c r="AF171" s="50"/>
      <c r="AG171" s="50"/>
      <c r="AH171" s="50"/>
      <c r="AI171" s="9">
        <f t="shared" si="708"/>
        <v>0</v>
      </c>
      <c r="AJ171" s="47">
        <f>OON!CJ171</f>
        <v>0</v>
      </c>
      <c r="AK171" s="47">
        <f>OON!CK171</f>
        <v>0</v>
      </c>
      <c r="AL171" s="47"/>
      <c r="AM171" s="47"/>
      <c r="AN171" s="47"/>
      <c r="AO171" s="47"/>
      <c r="AP171" s="47"/>
      <c r="AQ171" s="47"/>
      <c r="AR171" s="47"/>
      <c r="AS171" s="47">
        <f t="shared" si="709"/>
        <v>0</v>
      </c>
      <c r="AT171" s="47">
        <f t="shared" si="710"/>
        <v>0</v>
      </c>
      <c r="AU171" s="47">
        <f t="shared" si="711"/>
        <v>0</v>
      </c>
      <c r="AV171" s="9">
        <f t="shared" si="712"/>
        <v>2271614</v>
      </c>
      <c r="AW171" s="9">
        <f t="shared" si="713"/>
        <v>1663461</v>
      </c>
      <c r="AX171" s="9">
        <f t="shared" si="714"/>
        <v>0</v>
      </c>
      <c r="AY171" s="9">
        <f t="shared" si="715"/>
        <v>562250</v>
      </c>
      <c r="AZ171" s="9">
        <f t="shared" si="716"/>
        <v>33269</v>
      </c>
      <c r="BA171" s="9">
        <f t="shared" si="717"/>
        <v>12634</v>
      </c>
      <c r="BB171" s="47">
        <f t="shared" si="718"/>
        <v>5.24</v>
      </c>
      <c r="BC171" s="47">
        <f t="shared" si="719"/>
        <v>0</v>
      </c>
      <c r="BD171" s="47">
        <f t="shared" si="720"/>
        <v>5.24</v>
      </c>
    </row>
    <row r="172" spans="1:57" x14ac:dyDescent="0.25">
      <c r="A172" s="5">
        <v>1455</v>
      </c>
      <c r="B172" s="2">
        <v>600023401</v>
      </c>
      <c r="C172" s="7">
        <v>46748059</v>
      </c>
      <c r="D172" s="8" t="s">
        <v>54</v>
      </c>
      <c r="E172" s="2">
        <v>3143</v>
      </c>
      <c r="F172" s="2" t="s">
        <v>55</v>
      </c>
      <c r="G172" s="2" t="s">
        <v>19</v>
      </c>
      <c r="H172" s="9">
        <v>2607649</v>
      </c>
      <c r="I172" s="9">
        <v>1888487</v>
      </c>
      <c r="J172" s="9">
        <v>32200</v>
      </c>
      <c r="K172" s="9">
        <v>649192</v>
      </c>
      <c r="L172" s="9">
        <v>37770</v>
      </c>
      <c r="M172" s="9">
        <v>0</v>
      </c>
      <c r="N172" s="63">
        <v>3.88</v>
      </c>
      <c r="O172" s="47">
        <v>3.88</v>
      </c>
      <c r="P172" s="47">
        <v>0</v>
      </c>
      <c r="Q172" s="9">
        <f>(OON!CF172+OON!CG172)*-1</f>
        <v>0</v>
      </c>
      <c r="R172" s="9"/>
      <c r="S172" s="9"/>
      <c r="T172" s="9"/>
      <c r="U172" s="9"/>
      <c r="V172" s="9"/>
      <c r="W172" s="9"/>
      <c r="X172" s="9">
        <f t="shared" si="703"/>
        <v>0</v>
      </c>
      <c r="Y172" s="9"/>
      <c r="Z172" s="9">
        <f>OON!CF172+OON!CG172</f>
        <v>0</v>
      </c>
      <c r="AA172" s="9">
        <f>OON!CA172+OON!CE172</f>
        <v>0</v>
      </c>
      <c r="AB172" s="9">
        <f t="shared" si="704"/>
        <v>0</v>
      </c>
      <c r="AC172" s="9">
        <f t="shared" si="705"/>
        <v>0</v>
      </c>
      <c r="AD172" s="9">
        <f t="shared" si="706"/>
        <v>0</v>
      </c>
      <c r="AE172" s="9">
        <f t="shared" si="707"/>
        <v>0</v>
      </c>
      <c r="AF172" s="9"/>
      <c r="AG172" s="9"/>
      <c r="AH172" s="9"/>
      <c r="AI172" s="9">
        <f t="shared" si="708"/>
        <v>0</v>
      </c>
      <c r="AJ172" s="47">
        <f>OON!CJ172</f>
        <v>0</v>
      </c>
      <c r="AK172" s="47">
        <f>OON!CK172</f>
        <v>0</v>
      </c>
      <c r="AL172" s="47"/>
      <c r="AM172" s="47"/>
      <c r="AN172" s="47"/>
      <c r="AO172" s="47"/>
      <c r="AP172" s="47"/>
      <c r="AQ172" s="47"/>
      <c r="AR172" s="47"/>
      <c r="AS172" s="47">
        <f t="shared" si="709"/>
        <v>0</v>
      </c>
      <c r="AT172" s="47">
        <f t="shared" si="710"/>
        <v>0</v>
      </c>
      <c r="AU172" s="47">
        <f t="shared" si="711"/>
        <v>0</v>
      </c>
      <c r="AV172" s="9">
        <f t="shared" si="712"/>
        <v>2607649</v>
      </c>
      <c r="AW172" s="9">
        <f t="shared" si="713"/>
        <v>1888487</v>
      </c>
      <c r="AX172" s="9">
        <f t="shared" si="714"/>
        <v>32200</v>
      </c>
      <c r="AY172" s="9">
        <f t="shared" si="715"/>
        <v>649192</v>
      </c>
      <c r="AZ172" s="9">
        <f t="shared" si="716"/>
        <v>37770</v>
      </c>
      <c r="BA172" s="9">
        <f t="shared" si="717"/>
        <v>0</v>
      </c>
      <c r="BB172" s="47">
        <f t="shared" si="718"/>
        <v>3.88</v>
      </c>
      <c r="BC172" s="47">
        <f t="shared" si="719"/>
        <v>3.88</v>
      </c>
      <c r="BD172" s="47">
        <f t="shared" si="720"/>
        <v>0</v>
      </c>
    </row>
    <row r="173" spans="1:57" x14ac:dyDescent="0.25">
      <c r="A173" s="5">
        <v>1455</v>
      </c>
      <c r="B173" s="2">
        <v>600023401</v>
      </c>
      <c r="C173" s="7">
        <v>46748059</v>
      </c>
      <c r="D173" s="8" t="s">
        <v>54</v>
      </c>
      <c r="E173" s="2">
        <v>3143</v>
      </c>
      <c r="F173" s="2" t="s">
        <v>76</v>
      </c>
      <c r="G173" s="2" t="s">
        <v>19</v>
      </c>
      <c r="H173" s="9">
        <v>867862</v>
      </c>
      <c r="I173" s="9">
        <v>639074</v>
      </c>
      <c r="J173" s="9">
        <v>0</v>
      </c>
      <c r="K173" s="9">
        <v>216007</v>
      </c>
      <c r="L173" s="9">
        <v>12781</v>
      </c>
      <c r="M173" s="9">
        <v>0</v>
      </c>
      <c r="N173" s="63">
        <v>1.67</v>
      </c>
      <c r="O173" s="47">
        <v>1.67</v>
      </c>
      <c r="P173" s="47">
        <v>0</v>
      </c>
      <c r="Q173" s="9">
        <f>(OON!CF173+OON!CG173)*-1</f>
        <v>0</v>
      </c>
      <c r="R173" s="9"/>
      <c r="S173" s="9"/>
      <c r="T173" s="9"/>
      <c r="U173" s="9"/>
      <c r="V173" s="9"/>
      <c r="W173" s="9"/>
      <c r="X173" s="9">
        <f t="shared" si="703"/>
        <v>0</v>
      </c>
      <c r="Y173" s="9"/>
      <c r="Z173" s="9">
        <f>OON!CF173+OON!CG173</f>
        <v>0</v>
      </c>
      <c r="AA173" s="9">
        <f>OON!CA173+OON!CE173</f>
        <v>0</v>
      </c>
      <c r="AB173" s="9">
        <f t="shared" si="704"/>
        <v>0</v>
      </c>
      <c r="AC173" s="9">
        <f t="shared" si="705"/>
        <v>0</v>
      </c>
      <c r="AD173" s="9">
        <f t="shared" si="706"/>
        <v>0</v>
      </c>
      <c r="AE173" s="9">
        <f t="shared" si="707"/>
        <v>0</v>
      </c>
      <c r="AF173" s="9"/>
      <c r="AG173" s="9"/>
      <c r="AH173" s="9"/>
      <c r="AI173" s="9">
        <f t="shared" si="708"/>
        <v>0</v>
      </c>
      <c r="AJ173" s="47">
        <f>OON!CJ173</f>
        <v>0</v>
      </c>
      <c r="AK173" s="47">
        <f>OON!CK173</f>
        <v>0</v>
      </c>
      <c r="AL173" s="47"/>
      <c r="AM173" s="47"/>
      <c r="AN173" s="47"/>
      <c r="AO173" s="47"/>
      <c r="AP173" s="47"/>
      <c r="AQ173" s="47"/>
      <c r="AR173" s="47"/>
      <c r="AS173" s="47">
        <f t="shared" si="709"/>
        <v>0</v>
      </c>
      <c r="AT173" s="47">
        <f t="shared" si="710"/>
        <v>0</v>
      </c>
      <c r="AU173" s="47">
        <f t="shared" si="711"/>
        <v>0</v>
      </c>
      <c r="AV173" s="9">
        <f t="shared" si="712"/>
        <v>867862</v>
      </c>
      <c r="AW173" s="9">
        <f t="shared" si="713"/>
        <v>639074</v>
      </c>
      <c r="AX173" s="9">
        <f t="shared" si="714"/>
        <v>0</v>
      </c>
      <c r="AY173" s="9">
        <f t="shared" si="715"/>
        <v>216007</v>
      </c>
      <c r="AZ173" s="9">
        <f t="shared" si="716"/>
        <v>12781</v>
      </c>
      <c r="BA173" s="9">
        <f t="shared" si="717"/>
        <v>0</v>
      </c>
      <c r="BB173" s="47">
        <f t="shared" si="718"/>
        <v>1.67</v>
      </c>
      <c r="BC173" s="47">
        <f t="shared" si="719"/>
        <v>1.67</v>
      </c>
      <c r="BD173" s="47">
        <f t="shared" si="720"/>
        <v>0</v>
      </c>
    </row>
    <row r="174" spans="1:57" x14ac:dyDescent="0.25">
      <c r="A174" s="5">
        <v>1455</v>
      </c>
      <c r="B174" s="2">
        <v>600023401</v>
      </c>
      <c r="C174" s="7">
        <v>46748059</v>
      </c>
      <c r="D174" s="8" t="s">
        <v>54</v>
      </c>
      <c r="E174" s="2">
        <v>3143</v>
      </c>
      <c r="F174" s="2" t="s">
        <v>95</v>
      </c>
      <c r="G174" s="7" t="s">
        <v>96</v>
      </c>
      <c r="H174" s="9">
        <v>32507</v>
      </c>
      <c r="I174" s="9">
        <v>22987</v>
      </c>
      <c r="J174" s="9">
        <v>0</v>
      </c>
      <c r="K174" s="9">
        <v>7770</v>
      </c>
      <c r="L174" s="9">
        <v>460</v>
      </c>
      <c r="M174" s="9">
        <v>1290</v>
      </c>
      <c r="N174" s="63">
        <v>0.09</v>
      </c>
      <c r="O174" s="47">
        <v>0</v>
      </c>
      <c r="P174" s="47">
        <v>0.09</v>
      </c>
      <c r="Q174" s="9">
        <f>(OON!CF174+OON!CG174)*-1</f>
        <v>0</v>
      </c>
      <c r="R174" s="50"/>
      <c r="S174" s="50"/>
      <c r="T174" s="50"/>
      <c r="U174" s="50"/>
      <c r="V174" s="50"/>
      <c r="W174" s="50"/>
      <c r="X174" s="9">
        <f t="shared" si="703"/>
        <v>0</v>
      </c>
      <c r="Y174" s="9"/>
      <c r="Z174" s="9">
        <f>OON!CF174+OON!CG174</f>
        <v>0</v>
      </c>
      <c r="AA174" s="9">
        <f>OON!CA174+OON!CE174</f>
        <v>0</v>
      </c>
      <c r="AB174" s="9">
        <f t="shared" si="704"/>
        <v>0</v>
      </c>
      <c r="AC174" s="9">
        <f t="shared" si="705"/>
        <v>0</v>
      </c>
      <c r="AD174" s="9">
        <f t="shared" si="706"/>
        <v>0</v>
      </c>
      <c r="AE174" s="9">
        <f t="shared" si="707"/>
        <v>0</v>
      </c>
      <c r="AF174" s="50"/>
      <c r="AG174" s="50"/>
      <c r="AH174" s="50"/>
      <c r="AI174" s="9">
        <f t="shared" si="708"/>
        <v>0</v>
      </c>
      <c r="AJ174" s="47">
        <f>OON!CJ174</f>
        <v>0</v>
      </c>
      <c r="AK174" s="47">
        <f>OON!CK174</f>
        <v>0</v>
      </c>
      <c r="AL174" s="47"/>
      <c r="AM174" s="47"/>
      <c r="AN174" s="47"/>
      <c r="AO174" s="47"/>
      <c r="AP174" s="47"/>
      <c r="AQ174" s="47"/>
      <c r="AR174" s="47"/>
      <c r="AS174" s="47">
        <f t="shared" si="709"/>
        <v>0</v>
      </c>
      <c r="AT174" s="47">
        <f t="shared" si="710"/>
        <v>0</v>
      </c>
      <c r="AU174" s="47">
        <f t="shared" si="711"/>
        <v>0</v>
      </c>
      <c r="AV174" s="9">
        <f t="shared" si="712"/>
        <v>32507</v>
      </c>
      <c r="AW174" s="9">
        <f t="shared" si="713"/>
        <v>22987</v>
      </c>
      <c r="AX174" s="9">
        <f t="shared" si="714"/>
        <v>0</v>
      </c>
      <c r="AY174" s="9">
        <f t="shared" si="715"/>
        <v>7770</v>
      </c>
      <c r="AZ174" s="9">
        <f t="shared" si="716"/>
        <v>460</v>
      </c>
      <c r="BA174" s="9">
        <f t="shared" si="717"/>
        <v>1290</v>
      </c>
      <c r="BB174" s="47">
        <f t="shared" si="718"/>
        <v>0.09</v>
      </c>
      <c r="BC174" s="47">
        <f t="shared" si="719"/>
        <v>0</v>
      </c>
      <c r="BD174" s="47">
        <f t="shared" si="720"/>
        <v>0.09</v>
      </c>
    </row>
    <row r="175" spans="1:57" x14ac:dyDescent="0.25">
      <c r="A175" s="5">
        <v>1455</v>
      </c>
      <c r="B175" s="2">
        <v>600023401</v>
      </c>
      <c r="C175" s="7">
        <v>46748059</v>
      </c>
      <c r="D175" s="8" t="s">
        <v>54</v>
      </c>
      <c r="E175" s="2">
        <v>3145</v>
      </c>
      <c r="F175" s="2" t="s">
        <v>52</v>
      </c>
      <c r="G175" s="7" t="s">
        <v>96</v>
      </c>
      <c r="H175" s="9">
        <v>5167643</v>
      </c>
      <c r="I175" s="9">
        <v>3771831</v>
      </c>
      <c r="J175" s="9">
        <v>0</v>
      </c>
      <c r="K175" s="9">
        <v>1274879</v>
      </c>
      <c r="L175" s="9">
        <v>75437</v>
      </c>
      <c r="M175" s="9">
        <v>45496</v>
      </c>
      <c r="N175" s="63">
        <v>9.11</v>
      </c>
      <c r="O175" s="47">
        <v>5.45</v>
      </c>
      <c r="P175" s="47">
        <v>3.66</v>
      </c>
      <c r="Q175" s="9">
        <f>(OON!CF175+OON!CG175)*-1</f>
        <v>0</v>
      </c>
      <c r="R175" s="50"/>
      <c r="S175" s="50"/>
      <c r="T175" s="50"/>
      <c r="U175" s="50"/>
      <c r="V175" s="50"/>
      <c r="W175" s="50"/>
      <c r="X175" s="9">
        <f t="shared" si="703"/>
        <v>0</v>
      </c>
      <c r="Y175" s="9"/>
      <c r="Z175" s="9">
        <f>OON!CF175+OON!CG175</f>
        <v>0</v>
      </c>
      <c r="AA175" s="9">
        <f>OON!CA175+OON!CE175</f>
        <v>0</v>
      </c>
      <c r="AB175" s="9">
        <f t="shared" si="704"/>
        <v>0</v>
      </c>
      <c r="AC175" s="9">
        <f t="shared" si="705"/>
        <v>0</v>
      </c>
      <c r="AD175" s="9">
        <f t="shared" si="706"/>
        <v>0</v>
      </c>
      <c r="AE175" s="9">
        <f t="shared" si="707"/>
        <v>0</v>
      </c>
      <c r="AF175" s="50"/>
      <c r="AG175" s="50"/>
      <c r="AH175" s="50"/>
      <c r="AI175" s="9">
        <f t="shared" si="708"/>
        <v>0</v>
      </c>
      <c r="AJ175" s="47">
        <f>OON!CJ175</f>
        <v>0</v>
      </c>
      <c r="AK175" s="47">
        <f>OON!CK175</f>
        <v>0</v>
      </c>
      <c r="AL175" s="47"/>
      <c r="AM175" s="47"/>
      <c r="AN175" s="47"/>
      <c r="AO175" s="47"/>
      <c r="AP175" s="47"/>
      <c r="AQ175" s="47"/>
      <c r="AR175" s="47"/>
      <c r="AS175" s="47">
        <f t="shared" si="709"/>
        <v>0</v>
      </c>
      <c r="AT175" s="47">
        <f t="shared" si="710"/>
        <v>0</v>
      </c>
      <c r="AU175" s="47">
        <f t="shared" si="711"/>
        <v>0</v>
      </c>
      <c r="AV175" s="9">
        <f t="shared" si="712"/>
        <v>5167643</v>
      </c>
      <c r="AW175" s="9">
        <f t="shared" si="713"/>
        <v>3771831</v>
      </c>
      <c r="AX175" s="9">
        <f t="shared" si="714"/>
        <v>0</v>
      </c>
      <c r="AY175" s="9">
        <f t="shared" si="715"/>
        <v>1274879</v>
      </c>
      <c r="AZ175" s="9">
        <f t="shared" si="716"/>
        <v>75437</v>
      </c>
      <c r="BA175" s="9">
        <f t="shared" si="717"/>
        <v>45496</v>
      </c>
      <c r="BB175" s="47">
        <f t="shared" si="718"/>
        <v>9.11</v>
      </c>
      <c r="BC175" s="47">
        <f t="shared" si="719"/>
        <v>5.45</v>
      </c>
      <c r="BD175" s="47">
        <f t="shared" si="720"/>
        <v>3.66</v>
      </c>
    </row>
    <row r="176" spans="1:57" x14ac:dyDescent="0.25">
      <c r="A176" s="30"/>
      <c r="B176" s="31"/>
      <c r="C176" s="32"/>
      <c r="D176" s="33" t="s">
        <v>183</v>
      </c>
      <c r="E176" s="31"/>
      <c r="F176" s="31"/>
      <c r="G176" s="32"/>
      <c r="H176" s="34">
        <v>57501779</v>
      </c>
      <c r="I176" s="34">
        <v>41529032</v>
      </c>
      <c r="J176" s="34">
        <v>294120</v>
      </c>
      <c r="K176" s="34">
        <v>14136226</v>
      </c>
      <c r="L176" s="34">
        <v>830581</v>
      </c>
      <c r="M176" s="34">
        <v>711820</v>
      </c>
      <c r="N176" s="64">
        <v>83.22999999999999</v>
      </c>
      <c r="O176" s="64">
        <v>63.040000000000006</v>
      </c>
      <c r="P176" s="64">
        <v>20.189999999999998</v>
      </c>
      <c r="Q176" s="51">
        <f t="shared" ref="Q176:BD176" si="721">SUM(Q166:Q175)</f>
        <v>184150</v>
      </c>
      <c r="R176" s="51">
        <f t="shared" si="721"/>
        <v>0</v>
      </c>
      <c r="S176" s="51">
        <f t="shared" si="721"/>
        <v>0</v>
      </c>
      <c r="T176" s="51">
        <f t="shared" si="721"/>
        <v>0</v>
      </c>
      <c r="U176" s="51">
        <f t="shared" si="721"/>
        <v>0</v>
      </c>
      <c r="V176" s="51">
        <f t="shared" si="721"/>
        <v>0</v>
      </c>
      <c r="W176" s="51">
        <f t="shared" si="721"/>
        <v>0</v>
      </c>
      <c r="X176" s="51">
        <f t="shared" si="721"/>
        <v>184150</v>
      </c>
      <c r="Y176" s="51">
        <f t="shared" si="721"/>
        <v>0</v>
      </c>
      <c r="Z176" s="51">
        <f t="shared" si="721"/>
        <v>-184150</v>
      </c>
      <c r="AA176" s="51">
        <f t="shared" si="721"/>
        <v>0</v>
      </c>
      <c r="AB176" s="51">
        <f t="shared" si="721"/>
        <v>-184150</v>
      </c>
      <c r="AC176" s="51">
        <f t="shared" si="721"/>
        <v>0</v>
      </c>
      <c r="AD176" s="51">
        <f t="shared" si="721"/>
        <v>0</v>
      </c>
      <c r="AE176" s="51">
        <f t="shared" si="721"/>
        <v>3683</v>
      </c>
      <c r="AF176" s="51">
        <f t="shared" si="721"/>
        <v>0</v>
      </c>
      <c r="AG176" s="51">
        <f t="shared" si="721"/>
        <v>0</v>
      </c>
      <c r="AH176" s="51">
        <f t="shared" si="721"/>
        <v>0</v>
      </c>
      <c r="AI176" s="51">
        <f t="shared" si="721"/>
        <v>0</v>
      </c>
      <c r="AJ176" s="58">
        <f t="shared" si="721"/>
        <v>0.01</v>
      </c>
      <c r="AK176" s="58">
        <f t="shared" si="721"/>
        <v>0.02</v>
      </c>
      <c r="AL176" s="58">
        <f t="shared" si="721"/>
        <v>0</v>
      </c>
      <c r="AM176" s="58">
        <f t="shared" si="721"/>
        <v>0</v>
      </c>
      <c r="AN176" s="58">
        <f t="shared" si="721"/>
        <v>0</v>
      </c>
      <c r="AO176" s="58">
        <f t="shared" si="721"/>
        <v>0</v>
      </c>
      <c r="AP176" s="58">
        <f t="shared" si="721"/>
        <v>0</v>
      </c>
      <c r="AQ176" s="58">
        <f t="shared" si="721"/>
        <v>0</v>
      </c>
      <c r="AR176" s="58">
        <f t="shared" si="721"/>
        <v>0</v>
      </c>
      <c r="AS176" s="58">
        <f t="shared" si="721"/>
        <v>0.01</v>
      </c>
      <c r="AT176" s="58">
        <f t="shared" si="721"/>
        <v>0.02</v>
      </c>
      <c r="AU176" s="58">
        <f t="shared" si="721"/>
        <v>0.03</v>
      </c>
      <c r="AV176" s="51">
        <f t="shared" si="721"/>
        <v>57505462</v>
      </c>
      <c r="AW176" s="51">
        <f t="shared" si="721"/>
        <v>41713182</v>
      </c>
      <c r="AX176" s="51">
        <f t="shared" si="721"/>
        <v>109970</v>
      </c>
      <c r="AY176" s="51">
        <f t="shared" si="721"/>
        <v>14136226</v>
      </c>
      <c r="AZ176" s="51">
        <f t="shared" si="721"/>
        <v>834264</v>
      </c>
      <c r="BA176" s="51">
        <f t="shared" si="721"/>
        <v>711820</v>
      </c>
      <c r="BB176" s="58">
        <f t="shared" si="721"/>
        <v>83.259999999999991</v>
      </c>
      <c r="BC176" s="58">
        <f t="shared" si="721"/>
        <v>63.050000000000004</v>
      </c>
      <c r="BD176" s="58">
        <f t="shared" si="721"/>
        <v>20.21</v>
      </c>
      <c r="BE176" s="43">
        <f>AV176-H176</f>
        <v>3683</v>
      </c>
    </row>
    <row r="177" spans="1:57" x14ac:dyDescent="0.25">
      <c r="A177" s="26">
        <v>1456</v>
      </c>
      <c r="B177" s="6">
        <v>600023427</v>
      </c>
      <c r="C177" s="27">
        <v>46749799</v>
      </c>
      <c r="D177" s="28" t="s">
        <v>56</v>
      </c>
      <c r="E177" s="6">
        <v>3112</v>
      </c>
      <c r="F177" s="6" t="s">
        <v>72</v>
      </c>
      <c r="G177" s="6" t="s">
        <v>19</v>
      </c>
      <c r="H177" s="29">
        <v>8080685</v>
      </c>
      <c r="I177" s="29">
        <v>5922485</v>
      </c>
      <c r="J177" s="29">
        <v>0</v>
      </c>
      <c r="K177" s="29">
        <v>2001800</v>
      </c>
      <c r="L177" s="29">
        <v>118450</v>
      </c>
      <c r="M177" s="29">
        <v>37950</v>
      </c>
      <c r="N177" s="63">
        <v>12.71</v>
      </c>
      <c r="O177" s="47">
        <v>10</v>
      </c>
      <c r="P177" s="47">
        <v>2.71</v>
      </c>
      <c r="Q177" s="9">
        <f>(OON!CF177+OON!CG177)*-1</f>
        <v>0</v>
      </c>
      <c r="R177" s="29"/>
      <c r="S177" s="29"/>
      <c r="T177" s="29"/>
      <c r="U177" s="29"/>
      <c r="V177" s="29"/>
      <c r="W177" s="29"/>
      <c r="X177" s="9">
        <f t="shared" ref="X177:X186" si="722">SUM(Q177:W177)</f>
        <v>0</v>
      </c>
      <c r="Y177" s="9"/>
      <c r="Z177" s="9">
        <f>OON!CF177+OON!CG177</f>
        <v>0</v>
      </c>
      <c r="AA177" s="9">
        <f>OON!CA177+OON!CE177</f>
        <v>0</v>
      </c>
      <c r="AB177" s="9">
        <f t="shared" ref="AB177:AB186" si="723">SUM(Y177:AA177)</f>
        <v>0</v>
      </c>
      <c r="AC177" s="9">
        <f t="shared" ref="AC177:AC186" si="724">X177+AB177</f>
        <v>0</v>
      </c>
      <c r="AD177" s="9">
        <f t="shared" ref="AD177:AD186" si="725">ROUND((X177+Y177+Z177)*33.8%,0)</f>
        <v>0</v>
      </c>
      <c r="AE177" s="9">
        <f t="shared" ref="AE177:AE186" si="726">ROUND(X177*2%,0)</f>
        <v>0</v>
      </c>
      <c r="AF177" s="29"/>
      <c r="AG177" s="29"/>
      <c r="AH177" s="29"/>
      <c r="AI177" s="9">
        <f t="shared" ref="AI177:AI186" si="727">AF177+AG177+AH177</f>
        <v>0</v>
      </c>
      <c r="AJ177" s="47">
        <f>OON!CJ177</f>
        <v>0</v>
      </c>
      <c r="AK177" s="47">
        <f>OON!CK177</f>
        <v>0</v>
      </c>
      <c r="AL177" s="47"/>
      <c r="AM177" s="47"/>
      <c r="AN177" s="47"/>
      <c r="AO177" s="47"/>
      <c r="AP177" s="47"/>
      <c r="AQ177" s="47"/>
      <c r="AR177" s="47"/>
      <c r="AS177" s="47">
        <f t="shared" ref="AS177:AS186" si="728">AJ177+AL177+AM177+AP177+AR177+AN177</f>
        <v>0</v>
      </c>
      <c r="AT177" s="47">
        <f t="shared" ref="AT177:AT186" si="729">AK177+AQ177+AO177</f>
        <v>0</v>
      </c>
      <c r="AU177" s="47">
        <f t="shared" ref="AU177:AU186" si="730">AS177+AT177</f>
        <v>0</v>
      </c>
      <c r="AV177" s="9">
        <f t="shared" ref="AV177:AV186" si="731">AW177+AX177+AY177+AZ177+BA177</f>
        <v>8080685</v>
      </c>
      <c r="AW177" s="9">
        <f t="shared" ref="AW177:AW186" si="732">I177+X177</f>
        <v>5922485</v>
      </c>
      <c r="AX177" s="9">
        <f t="shared" ref="AX177:AX186" si="733">J177+AB177</f>
        <v>0</v>
      </c>
      <c r="AY177" s="9">
        <f t="shared" ref="AY177:AY186" si="734">K177+AD177</f>
        <v>2001800</v>
      </c>
      <c r="AZ177" s="9">
        <f t="shared" ref="AZ177:AZ186" si="735">L177+AE177</f>
        <v>118450</v>
      </c>
      <c r="BA177" s="9">
        <f t="shared" ref="BA177:BA186" si="736">M177+AI177</f>
        <v>37950</v>
      </c>
      <c r="BB177" s="47">
        <f t="shared" ref="BB177:BB186" si="737">BC177+BD177</f>
        <v>12.71</v>
      </c>
      <c r="BC177" s="47">
        <f t="shared" ref="BC177:BC186" si="738">O177+AS177</f>
        <v>10</v>
      </c>
      <c r="BD177" s="47">
        <f t="shared" ref="BD177:BD186" si="739">P177+AT177</f>
        <v>2.71</v>
      </c>
    </row>
    <row r="178" spans="1:57" x14ac:dyDescent="0.25">
      <c r="A178" s="5">
        <v>1456</v>
      </c>
      <c r="B178" s="2">
        <v>600023427</v>
      </c>
      <c r="C178" s="7">
        <v>46749799</v>
      </c>
      <c r="D178" s="8" t="s">
        <v>56</v>
      </c>
      <c r="E178" s="2">
        <v>3112</v>
      </c>
      <c r="F178" s="2" t="s">
        <v>73</v>
      </c>
      <c r="G178" s="2" t="s">
        <v>19</v>
      </c>
      <c r="H178" s="9">
        <v>2551220</v>
      </c>
      <c r="I178" s="9">
        <v>1878660</v>
      </c>
      <c r="J178" s="9">
        <v>0</v>
      </c>
      <c r="K178" s="9">
        <v>634987</v>
      </c>
      <c r="L178" s="9">
        <v>37573</v>
      </c>
      <c r="M178" s="9">
        <v>0</v>
      </c>
      <c r="N178" s="63">
        <v>5</v>
      </c>
      <c r="O178" s="47">
        <v>5</v>
      </c>
      <c r="P178" s="47">
        <v>0</v>
      </c>
      <c r="Q178" s="9">
        <f>(OON!CF178+OON!CG178)*-1</f>
        <v>0</v>
      </c>
      <c r="R178" s="9"/>
      <c r="S178" s="9"/>
      <c r="T178" s="9"/>
      <c r="U178" s="9"/>
      <c r="V178" s="9"/>
      <c r="W178" s="9"/>
      <c r="X178" s="9">
        <f t="shared" si="722"/>
        <v>0</v>
      </c>
      <c r="Y178" s="9"/>
      <c r="Z178" s="9">
        <f>OON!CF178+OON!CG178</f>
        <v>0</v>
      </c>
      <c r="AA178" s="9">
        <f>OON!CA178+OON!CE178</f>
        <v>0</v>
      </c>
      <c r="AB178" s="9">
        <f t="shared" si="723"/>
        <v>0</v>
      </c>
      <c r="AC178" s="9">
        <f t="shared" si="724"/>
        <v>0</v>
      </c>
      <c r="AD178" s="9">
        <f t="shared" si="725"/>
        <v>0</v>
      </c>
      <c r="AE178" s="9">
        <f t="shared" si="726"/>
        <v>0</v>
      </c>
      <c r="AF178" s="9"/>
      <c r="AG178" s="9"/>
      <c r="AH178" s="9"/>
      <c r="AI178" s="9">
        <f t="shared" si="727"/>
        <v>0</v>
      </c>
      <c r="AJ178" s="47">
        <f>OON!CJ178</f>
        <v>0</v>
      </c>
      <c r="AK178" s="47">
        <f>OON!CK178</f>
        <v>0</v>
      </c>
      <c r="AL178" s="47"/>
      <c r="AM178" s="47"/>
      <c r="AN178" s="47"/>
      <c r="AO178" s="47"/>
      <c r="AP178" s="47"/>
      <c r="AQ178" s="47"/>
      <c r="AR178" s="47"/>
      <c r="AS178" s="47">
        <f t="shared" si="728"/>
        <v>0</v>
      </c>
      <c r="AT178" s="47">
        <f t="shared" si="729"/>
        <v>0</v>
      </c>
      <c r="AU178" s="47">
        <f t="shared" si="730"/>
        <v>0</v>
      </c>
      <c r="AV178" s="9">
        <f t="shared" si="731"/>
        <v>2551220</v>
      </c>
      <c r="AW178" s="9">
        <f t="shared" si="732"/>
        <v>1878660</v>
      </c>
      <c r="AX178" s="9">
        <f t="shared" si="733"/>
        <v>0</v>
      </c>
      <c r="AY178" s="9">
        <f t="shared" si="734"/>
        <v>634987</v>
      </c>
      <c r="AZ178" s="9">
        <f t="shared" si="735"/>
        <v>37573</v>
      </c>
      <c r="BA178" s="9">
        <f t="shared" si="736"/>
        <v>0</v>
      </c>
      <c r="BB178" s="47">
        <f t="shared" si="737"/>
        <v>5</v>
      </c>
      <c r="BC178" s="47">
        <f t="shared" si="738"/>
        <v>5</v>
      </c>
      <c r="BD178" s="47">
        <f t="shared" si="739"/>
        <v>0</v>
      </c>
    </row>
    <row r="179" spans="1:57" x14ac:dyDescent="0.25">
      <c r="A179" s="5">
        <v>1456</v>
      </c>
      <c r="B179" s="2">
        <v>600023427</v>
      </c>
      <c r="C179" s="7">
        <v>46749799</v>
      </c>
      <c r="D179" s="8" t="s">
        <v>56</v>
      </c>
      <c r="E179" s="2">
        <v>3114</v>
      </c>
      <c r="F179" s="2" t="s">
        <v>74</v>
      </c>
      <c r="G179" s="2" t="s">
        <v>19</v>
      </c>
      <c r="H179" s="9">
        <v>49994214</v>
      </c>
      <c r="I179" s="9">
        <v>35977123</v>
      </c>
      <c r="J179" s="9">
        <v>410000</v>
      </c>
      <c r="K179" s="9">
        <v>12298848</v>
      </c>
      <c r="L179" s="9">
        <v>719543</v>
      </c>
      <c r="M179" s="9">
        <v>588700</v>
      </c>
      <c r="N179" s="63">
        <v>63.86</v>
      </c>
      <c r="O179" s="47">
        <v>53.57</v>
      </c>
      <c r="P179" s="47">
        <v>10.29</v>
      </c>
      <c r="Q179" s="9">
        <f>(OON!CF179+OON!CG179)*-1</f>
        <v>0</v>
      </c>
      <c r="R179" s="9"/>
      <c r="S179" s="9"/>
      <c r="T179" s="9"/>
      <c r="U179" s="9">
        <v>46261</v>
      </c>
      <c r="V179" s="9"/>
      <c r="W179" s="9"/>
      <c r="X179" s="9">
        <f t="shared" si="722"/>
        <v>46261</v>
      </c>
      <c r="Y179" s="9"/>
      <c r="Z179" s="9">
        <f>OON!CF179+OON!CG179</f>
        <v>0</v>
      </c>
      <c r="AA179" s="9">
        <f>OON!CA179+OON!CE179</f>
        <v>0</v>
      </c>
      <c r="AB179" s="9">
        <f t="shared" si="723"/>
        <v>0</v>
      </c>
      <c r="AC179" s="9">
        <f t="shared" si="724"/>
        <v>46261</v>
      </c>
      <c r="AD179" s="9">
        <f t="shared" si="725"/>
        <v>15636</v>
      </c>
      <c r="AE179" s="9">
        <f t="shared" si="726"/>
        <v>925</v>
      </c>
      <c r="AF179" s="9"/>
      <c r="AG179" s="9"/>
      <c r="AH179" s="9"/>
      <c r="AI179" s="9">
        <f t="shared" si="727"/>
        <v>0</v>
      </c>
      <c r="AJ179" s="47">
        <f>OON!CJ179</f>
        <v>0</v>
      </c>
      <c r="AK179" s="47">
        <f>OON!CK179</f>
        <v>0</v>
      </c>
      <c r="AL179" s="47"/>
      <c r="AM179" s="47"/>
      <c r="AN179" s="47">
        <v>0.09</v>
      </c>
      <c r="AO179" s="47"/>
      <c r="AP179" s="47"/>
      <c r="AQ179" s="47"/>
      <c r="AR179" s="47"/>
      <c r="AS179" s="47">
        <f t="shared" si="728"/>
        <v>0.09</v>
      </c>
      <c r="AT179" s="47">
        <f t="shared" si="729"/>
        <v>0</v>
      </c>
      <c r="AU179" s="47">
        <f t="shared" si="730"/>
        <v>0.09</v>
      </c>
      <c r="AV179" s="9">
        <f t="shared" si="731"/>
        <v>50057036</v>
      </c>
      <c r="AW179" s="9">
        <f t="shared" si="732"/>
        <v>36023384</v>
      </c>
      <c r="AX179" s="9">
        <f t="shared" si="733"/>
        <v>410000</v>
      </c>
      <c r="AY179" s="9">
        <f t="shared" si="734"/>
        <v>12314484</v>
      </c>
      <c r="AZ179" s="9">
        <f t="shared" si="735"/>
        <v>720468</v>
      </c>
      <c r="BA179" s="9">
        <f t="shared" si="736"/>
        <v>588700</v>
      </c>
      <c r="BB179" s="47">
        <f t="shared" si="737"/>
        <v>63.95</v>
      </c>
      <c r="BC179" s="47">
        <f t="shared" si="738"/>
        <v>53.660000000000004</v>
      </c>
      <c r="BD179" s="47">
        <f t="shared" si="739"/>
        <v>10.29</v>
      </c>
    </row>
    <row r="180" spans="1:57" x14ac:dyDescent="0.25">
      <c r="A180" s="5">
        <v>1456</v>
      </c>
      <c r="B180" s="2">
        <v>600023427</v>
      </c>
      <c r="C180" s="7">
        <v>46749799</v>
      </c>
      <c r="D180" s="8" t="s">
        <v>56</v>
      </c>
      <c r="E180" s="2">
        <v>3114</v>
      </c>
      <c r="F180" s="2" t="s">
        <v>75</v>
      </c>
      <c r="G180" s="2" t="s">
        <v>19</v>
      </c>
      <c r="H180" s="9">
        <v>15689634</v>
      </c>
      <c r="I180" s="9">
        <v>11553486</v>
      </c>
      <c r="J180" s="9">
        <v>0</v>
      </c>
      <c r="K180" s="9">
        <v>3905078</v>
      </c>
      <c r="L180" s="9">
        <v>231070</v>
      </c>
      <c r="M180" s="9">
        <v>0</v>
      </c>
      <c r="N180" s="63">
        <v>30.36</v>
      </c>
      <c r="O180" s="47">
        <v>30.36</v>
      </c>
      <c r="P180" s="47">
        <v>0</v>
      </c>
      <c r="Q180" s="9">
        <f>(OON!CF180+OON!CG180)*-1</f>
        <v>0</v>
      </c>
      <c r="R180" s="9"/>
      <c r="S180" s="9"/>
      <c r="T180" s="9"/>
      <c r="U180" s="9">
        <v>-184094</v>
      </c>
      <c r="V180" s="9"/>
      <c r="W180" s="9"/>
      <c r="X180" s="9">
        <f t="shared" si="722"/>
        <v>-184094</v>
      </c>
      <c r="Y180" s="9"/>
      <c r="Z180" s="9">
        <f>OON!CF180+OON!CG180</f>
        <v>0</v>
      </c>
      <c r="AA180" s="9">
        <f>OON!CA180+OON!CE180</f>
        <v>0</v>
      </c>
      <c r="AB180" s="9">
        <f t="shared" si="723"/>
        <v>0</v>
      </c>
      <c r="AC180" s="9">
        <f t="shared" si="724"/>
        <v>-184094</v>
      </c>
      <c r="AD180" s="9">
        <f t="shared" si="725"/>
        <v>-62224</v>
      </c>
      <c r="AE180" s="9">
        <f t="shared" si="726"/>
        <v>-3682</v>
      </c>
      <c r="AF180" s="9"/>
      <c r="AG180" s="9"/>
      <c r="AH180" s="9">
        <v>250000</v>
      </c>
      <c r="AI180" s="9">
        <f t="shared" si="727"/>
        <v>250000</v>
      </c>
      <c r="AJ180" s="47">
        <f>OON!CJ180</f>
        <v>0</v>
      </c>
      <c r="AK180" s="47">
        <f>OON!CK180</f>
        <v>0</v>
      </c>
      <c r="AL180" s="47"/>
      <c r="AM180" s="47"/>
      <c r="AN180" s="47"/>
      <c r="AO180" s="47"/>
      <c r="AP180" s="47"/>
      <c r="AQ180" s="47"/>
      <c r="AR180" s="47"/>
      <c r="AS180" s="47">
        <f t="shared" si="728"/>
        <v>0</v>
      </c>
      <c r="AT180" s="47">
        <f t="shared" si="729"/>
        <v>0</v>
      </c>
      <c r="AU180" s="47">
        <f t="shared" si="730"/>
        <v>0</v>
      </c>
      <c r="AV180" s="9">
        <f t="shared" si="731"/>
        <v>15689634</v>
      </c>
      <c r="AW180" s="9">
        <f t="shared" si="732"/>
        <v>11369392</v>
      </c>
      <c r="AX180" s="9">
        <f t="shared" si="733"/>
        <v>0</v>
      </c>
      <c r="AY180" s="9">
        <f t="shared" si="734"/>
        <v>3842854</v>
      </c>
      <c r="AZ180" s="9">
        <f t="shared" si="735"/>
        <v>227388</v>
      </c>
      <c r="BA180" s="9">
        <f t="shared" si="736"/>
        <v>250000</v>
      </c>
      <c r="BB180" s="47">
        <f t="shared" si="737"/>
        <v>30.36</v>
      </c>
      <c r="BC180" s="47">
        <f t="shared" si="738"/>
        <v>30.36</v>
      </c>
      <c r="BD180" s="47">
        <f t="shared" si="739"/>
        <v>0</v>
      </c>
    </row>
    <row r="181" spans="1:57" x14ac:dyDescent="0.25">
      <c r="A181" s="5">
        <v>1456</v>
      </c>
      <c r="B181" s="2">
        <v>600023427</v>
      </c>
      <c r="C181" s="7">
        <v>46749799</v>
      </c>
      <c r="D181" s="8" t="s">
        <v>56</v>
      </c>
      <c r="E181" s="20">
        <v>3114</v>
      </c>
      <c r="F181" s="20" t="s">
        <v>110</v>
      </c>
      <c r="G181" s="20" t="s">
        <v>96</v>
      </c>
      <c r="H181" s="9">
        <v>0</v>
      </c>
      <c r="I181" s="50">
        <v>0</v>
      </c>
      <c r="J181" s="50">
        <v>0</v>
      </c>
      <c r="K181" s="50">
        <v>0</v>
      </c>
      <c r="L181" s="50">
        <v>0</v>
      </c>
      <c r="M181" s="50">
        <v>0</v>
      </c>
      <c r="N181" s="63">
        <v>0</v>
      </c>
      <c r="O181" s="47">
        <v>0</v>
      </c>
      <c r="P181" s="47">
        <v>0</v>
      </c>
      <c r="Q181" s="9">
        <f>(OON!CF181+OON!CG181)*-1</f>
        <v>0</v>
      </c>
      <c r="R181" s="50"/>
      <c r="S181" s="50"/>
      <c r="T181" s="50"/>
      <c r="U181" s="50"/>
      <c r="V181" s="50"/>
      <c r="W181" s="50"/>
      <c r="X181" s="9">
        <f t="shared" si="722"/>
        <v>0</v>
      </c>
      <c r="Y181" s="9"/>
      <c r="Z181" s="9">
        <f>OON!CF181+OON!CG181</f>
        <v>0</v>
      </c>
      <c r="AA181" s="9">
        <f>OON!CA181+OON!CE181</f>
        <v>0</v>
      </c>
      <c r="AB181" s="9">
        <f t="shared" si="723"/>
        <v>0</v>
      </c>
      <c r="AC181" s="9">
        <f t="shared" si="724"/>
        <v>0</v>
      </c>
      <c r="AD181" s="9">
        <f t="shared" si="725"/>
        <v>0</v>
      </c>
      <c r="AE181" s="9">
        <f t="shared" si="726"/>
        <v>0</v>
      </c>
      <c r="AF181" s="50"/>
      <c r="AG181" s="50"/>
      <c r="AH181" s="50"/>
      <c r="AI181" s="9">
        <f t="shared" si="727"/>
        <v>0</v>
      </c>
      <c r="AJ181" s="47">
        <f>OON!CJ181</f>
        <v>0</v>
      </c>
      <c r="AK181" s="47">
        <f>OON!CK181</f>
        <v>0</v>
      </c>
      <c r="AL181" s="47"/>
      <c r="AM181" s="47"/>
      <c r="AN181" s="47"/>
      <c r="AO181" s="47"/>
      <c r="AP181" s="47"/>
      <c r="AQ181" s="47"/>
      <c r="AR181" s="47"/>
      <c r="AS181" s="47">
        <f t="shared" si="728"/>
        <v>0</v>
      </c>
      <c r="AT181" s="47">
        <f t="shared" si="729"/>
        <v>0</v>
      </c>
      <c r="AU181" s="47">
        <f t="shared" si="730"/>
        <v>0</v>
      </c>
      <c r="AV181" s="9">
        <f t="shared" si="731"/>
        <v>0</v>
      </c>
      <c r="AW181" s="9">
        <f t="shared" si="732"/>
        <v>0</v>
      </c>
      <c r="AX181" s="9">
        <f t="shared" si="733"/>
        <v>0</v>
      </c>
      <c r="AY181" s="9">
        <f t="shared" si="734"/>
        <v>0</v>
      </c>
      <c r="AZ181" s="9">
        <f t="shared" si="735"/>
        <v>0</v>
      </c>
      <c r="BA181" s="9">
        <f t="shared" si="736"/>
        <v>0</v>
      </c>
      <c r="BB181" s="47">
        <f t="shared" si="737"/>
        <v>0</v>
      </c>
      <c r="BC181" s="47">
        <f t="shared" si="738"/>
        <v>0</v>
      </c>
      <c r="BD181" s="47">
        <f t="shared" si="739"/>
        <v>0</v>
      </c>
    </row>
    <row r="182" spans="1:57" x14ac:dyDescent="0.25">
      <c r="A182" s="5">
        <v>1456</v>
      </c>
      <c r="B182" s="2">
        <v>600023427</v>
      </c>
      <c r="C182" s="7">
        <v>46749799</v>
      </c>
      <c r="D182" s="8" t="s">
        <v>56</v>
      </c>
      <c r="E182" s="2">
        <v>3141</v>
      </c>
      <c r="F182" s="2" t="s">
        <v>20</v>
      </c>
      <c r="G182" s="7" t="s">
        <v>96</v>
      </c>
      <c r="H182" s="9">
        <v>604196</v>
      </c>
      <c r="I182" s="9">
        <v>440719</v>
      </c>
      <c r="J182" s="9">
        <v>0</v>
      </c>
      <c r="K182" s="9">
        <v>148963</v>
      </c>
      <c r="L182" s="9">
        <v>8814</v>
      </c>
      <c r="M182" s="9">
        <v>5700</v>
      </c>
      <c r="N182" s="63">
        <v>1.39</v>
      </c>
      <c r="O182" s="47">
        <v>0</v>
      </c>
      <c r="P182" s="47">
        <v>1.39</v>
      </c>
      <c r="Q182" s="9">
        <f>(OON!CF182+OON!CG182)*-1</f>
        <v>0</v>
      </c>
      <c r="R182" s="50"/>
      <c r="S182" s="50"/>
      <c r="T182" s="50"/>
      <c r="U182" s="50"/>
      <c r="V182" s="50"/>
      <c r="W182" s="50"/>
      <c r="X182" s="9">
        <f t="shared" si="722"/>
        <v>0</v>
      </c>
      <c r="Y182" s="9"/>
      <c r="Z182" s="9">
        <f>OON!CF182+OON!CG182</f>
        <v>0</v>
      </c>
      <c r="AA182" s="9">
        <f>OON!CA182+OON!CE182</f>
        <v>0</v>
      </c>
      <c r="AB182" s="9">
        <f t="shared" si="723"/>
        <v>0</v>
      </c>
      <c r="AC182" s="9">
        <f t="shared" si="724"/>
        <v>0</v>
      </c>
      <c r="AD182" s="9">
        <f t="shared" si="725"/>
        <v>0</v>
      </c>
      <c r="AE182" s="9">
        <f t="shared" si="726"/>
        <v>0</v>
      </c>
      <c r="AF182" s="50"/>
      <c r="AG182" s="50"/>
      <c r="AH182" s="50"/>
      <c r="AI182" s="9">
        <f t="shared" si="727"/>
        <v>0</v>
      </c>
      <c r="AJ182" s="47">
        <f>OON!CJ182</f>
        <v>0</v>
      </c>
      <c r="AK182" s="47">
        <f>OON!CK182</f>
        <v>0</v>
      </c>
      <c r="AL182" s="47"/>
      <c r="AM182" s="47"/>
      <c r="AN182" s="47"/>
      <c r="AO182" s="47"/>
      <c r="AP182" s="47"/>
      <c r="AQ182" s="47"/>
      <c r="AR182" s="47"/>
      <c r="AS182" s="47">
        <f t="shared" si="728"/>
        <v>0</v>
      </c>
      <c r="AT182" s="47">
        <f t="shared" si="729"/>
        <v>0</v>
      </c>
      <c r="AU182" s="47">
        <f t="shared" si="730"/>
        <v>0</v>
      </c>
      <c r="AV182" s="9">
        <f t="shared" si="731"/>
        <v>604196</v>
      </c>
      <c r="AW182" s="9">
        <f t="shared" si="732"/>
        <v>440719</v>
      </c>
      <c r="AX182" s="9">
        <f t="shared" si="733"/>
        <v>0</v>
      </c>
      <c r="AY182" s="9">
        <f t="shared" si="734"/>
        <v>148963</v>
      </c>
      <c r="AZ182" s="9">
        <f t="shared" si="735"/>
        <v>8814</v>
      </c>
      <c r="BA182" s="9">
        <f t="shared" si="736"/>
        <v>5700</v>
      </c>
      <c r="BB182" s="47">
        <f t="shared" si="737"/>
        <v>1.39</v>
      </c>
      <c r="BC182" s="47">
        <f t="shared" si="738"/>
        <v>0</v>
      </c>
      <c r="BD182" s="47">
        <f t="shared" si="739"/>
        <v>1.39</v>
      </c>
    </row>
    <row r="183" spans="1:57" x14ac:dyDescent="0.25">
      <c r="A183" s="5">
        <v>1456</v>
      </c>
      <c r="B183" s="2">
        <v>600023427</v>
      </c>
      <c r="C183" s="7">
        <v>46749799</v>
      </c>
      <c r="D183" s="8" t="s">
        <v>56</v>
      </c>
      <c r="E183" s="2">
        <v>3143</v>
      </c>
      <c r="F183" s="2" t="s">
        <v>55</v>
      </c>
      <c r="G183" s="2" t="s">
        <v>19</v>
      </c>
      <c r="H183" s="9">
        <v>4515101</v>
      </c>
      <c r="I183" s="9">
        <v>3324817</v>
      </c>
      <c r="J183" s="9">
        <v>0</v>
      </c>
      <c r="K183" s="9">
        <v>1123788</v>
      </c>
      <c r="L183" s="9">
        <v>66496</v>
      </c>
      <c r="M183" s="9">
        <v>0</v>
      </c>
      <c r="N183" s="63">
        <v>7.14</v>
      </c>
      <c r="O183" s="47">
        <v>7.14</v>
      </c>
      <c r="P183" s="47">
        <v>0</v>
      </c>
      <c r="Q183" s="9">
        <f>(OON!CF183+OON!CG183)*-1</f>
        <v>0</v>
      </c>
      <c r="R183" s="9"/>
      <c r="S183" s="9"/>
      <c r="T183" s="9"/>
      <c r="U183" s="9"/>
      <c r="V183" s="9"/>
      <c r="W183" s="9"/>
      <c r="X183" s="9">
        <f t="shared" si="722"/>
        <v>0</v>
      </c>
      <c r="Y183" s="9"/>
      <c r="Z183" s="9">
        <f>OON!CF183+OON!CG183</f>
        <v>0</v>
      </c>
      <c r="AA183" s="9">
        <f>OON!CA183+OON!CE183</f>
        <v>0</v>
      </c>
      <c r="AB183" s="9">
        <f t="shared" si="723"/>
        <v>0</v>
      </c>
      <c r="AC183" s="9">
        <f t="shared" si="724"/>
        <v>0</v>
      </c>
      <c r="AD183" s="9">
        <f t="shared" si="725"/>
        <v>0</v>
      </c>
      <c r="AE183" s="9">
        <f t="shared" si="726"/>
        <v>0</v>
      </c>
      <c r="AF183" s="9"/>
      <c r="AG183" s="9"/>
      <c r="AH183" s="9"/>
      <c r="AI183" s="9">
        <f t="shared" si="727"/>
        <v>0</v>
      </c>
      <c r="AJ183" s="47">
        <f>OON!CJ183</f>
        <v>0</v>
      </c>
      <c r="AK183" s="47">
        <f>OON!CK183</f>
        <v>0</v>
      </c>
      <c r="AL183" s="47"/>
      <c r="AM183" s="47"/>
      <c r="AN183" s="47"/>
      <c r="AO183" s="47"/>
      <c r="AP183" s="47"/>
      <c r="AQ183" s="47"/>
      <c r="AR183" s="47"/>
      <c r="AS183" s="47">
        <f t="shared" si="728"/>
        <v>0</v>
      </c>
      <c r="AT183" s="47">
        <f t="shared" si="729"/>
        <v>0</v>
      </c>
      <c r="AU183" s="47">
        <f t="shared" si="730"/>
        <v>0</v>
      </c>
      <c r="AV183" s="9">
        <f t="shared" si="731"/>
        <v>4515101</v>
      </c>
      <c r="AW183" s="9">
        <f t="shared" si="732"/>
        <v>3324817</v>
      </c>
      <c r="AX183" s="9">
        <f t="shared" si="733"/>
        <v>0</v>
      </c>
      <c r="AY183" s="9">
        <f t="shared" si="734"/>
        <v>1123788</v>
      </c>
      <c r="AZ183" s="9">
        <f t="shared" si="735"/>
        <v>66496</v>
      </c>
      <c r="BA183" s="9">
        <f t="shared" si="736"/>
        <v>0</v>
      </c>
      <c r="BB183" s="47">
        <f t="shared" si="737"/>
        <v>7.14</v>
      </c>
      <c r="BC183" s="47">
        <f t="shared" si="738"/>
        <v>7.14</v>
      </c>
      <c r="BD183" s="47">
        <f t="shared" si="739"/>
        <v>0</v>
      </c>
    </row>
    <row r="184" spans="1:57" x14ac:dyDescent="0.25">
      <c r="A184" s="5">
        <v>1456</v>
      </c>
      <c r="B184" s="2">
        <v>600023427</v>
      </c>
      <c r="C184" s="7">
        <v>46749799</v>
      </c>
      <c r="D184" s="8" t="s">
        <v>56</v>
      </c>
      <c r="E184" s="2">
        <v>3143</v>
      </c>
      <c r="F184" s="2" t="s">
        <v>76</v>
      </c>
      <c r="G184" s="2" t="s">
        <v>19</v>
      </c>
      <c r="H184" s="9">
        <v>1569185</v>
      </c>
      <c r="I184" s="9">
        <v>1155512</v>
      </c>
      <c r="J184" s="9">
        <v>0</v>
      </c>
      <c r="K184" s="9">
        <v>390563</v>
      </c>
      <c r="L184" s="9">
        <v>23110</v>
      </c>
      <c r="M184" s="9">
        <v>0</v>
      </c>
      <c r="N184" s="63">
        <v>3.33</v>
      </c>
      <c r="O184" s="47">
        <v>3.33</v>
      </c>
      <c r="P184" s="47">
        <v>0</v>
      </c>
      <c r="Q184" s="9">
        <f>(OON!CF184+OON!CG184)*-1</f>
        <v>0</v>
      </c>
      <c r="R184" s="9"/>
      <c r="S184" s="9"/>
      <c r="T184" s="9"/>
      <c r="U184" s="9"/>
      <c r="V184" s="9"/>
      <c r="W184" s="9"/>
      <c r="X184" s="9">
        <f t="shared" si="722"/>
        <v>0</v>
      </c>
      <c r="Y184" s="9"/>
      <c r="Z184" s="9">
        <f>OON!CF184+OON!CG184</f>
        <v>0</v>
      </c>
      <c r="AA184" s="9">
        <f>OON!CA184+OON!CE184</f>
        <v>0</v>
      </c>
      <c r="AB184" s="9">
        <f t="shared" si="723"/>
        <v>0</v>
      </c>
      <c r="AC184" s="9">
        <f t="shared" si="724"/>
        <v>0</v>
      </c>
      <c r="AD184" s="9">
        <f t="shared" si="725"/>
        <v>0</v>
      </c>
      <c r="AE184" s="9">
        <f t="shared" si="726"/>
        <v>0</v>
      </c>
      <c r="AF184" s="9"/>
      <c r="AG184" s="9"/>
      <c r="AH184" s="9"/>
      <c r="AI184" s="9">
        <f t="shared" si="727"/>
        <v>0</v>
      </c>
      <c r="AJ184" s="47">
        <f>OON!CJ184</f>
        <v>0</v>
      </c>
      <c r="AK184" s="47">
        <f>OON!CK184</f>
        <v>0</v>
      </c>
      <c r="AL184" s="47"/>
      <c r="AM184" s="47"/>
      <c r="AN184" s="47"/>
      <c r="AO184" s="47"/>
      <c r="AP184" s="47"/>
      <c r="AQ184" s="47"/>
      <c r="AR184" s="47"/>
      <c r="AS184" s="47">
        <f t="shared" si="728"/>
        <v>0</v>
      </c>
      <c r="AT184" s="47">
        <f t="shared" si="729"/>
        <v>0</v>
      </c>
      <c r="AU184" s="47">
        <f t="shared" si="730"/>
        <v>0</v>
      </c>
      <c r="AV184" s="9">
        <f t="shared" si="731"/>
        <v>1569185</v>
      </c>
      <c r="AW184" s="9">
        <f t="shared" si="732"/>
        <v>1155512</v>
      </c>
      <c r="AX184" s="9">
        <f t="shared" si="733"/>
        <v>0</v>
      </c>
      <c r="AY184" s="9">
        <f t="shared" si="734"/>
        <v>390563</v>
      </c>
      <c r="AZ184" s="9">
        <f t="shared" si="735"/>
        <v>23110</v>
      </c>
      <c r="BA184" s="9">
        <f t="shared" si="736"/>
        <v>0</v>
      </c>
      <c r="BB184" s="47">
        <f t="shared" si="737"/>
        <v>3.33</v>
      </c>
      <c r="BC184" s="47">
        <f t="shared" si="738"/>
        <v>3.33</v>
      </c>
      <c r="BD184" s="47">
        <f t="shared" si="739"/>
        <v>0</v>
      </c>
    </row>
    <row r="185" spans="1:57" x14ac:dyDescent="0.25">
      <c r="A185" s="5">
        <v>1456</v>
      </c>
      <c r="B185" s="2">
        <v>600023427</v>
      </c>
      <c r="C185" s="7">
        <v>46749799</v>
      </c>
      <c r="D185" s="8" t="s">
        <v>56</v>
      </c>
      <c r="E185" s="2">
        <v>3143</v>
      </c>
      <c r="F185" s="2" t="s">
        <v>95</v>
      </c>
      <c r="G185" s="7" t="s">
        <v>96</v>
      </c>
      <c r="H185" s="9">
        <v>46114</v>
      </c>
      <c r="I185" s="9">
        <v>32610</v>
      </c>
      <c r="J185" s="9">
        <v>0</v>
      </c>
      <c r="K185" s="9">
        <v>11022</v>
      </c>
      <c r="L185" s="9">
        <v>652</v>
      </c>
      <c r="M185" s="9">
        <v>1830</v>
      </c>
      <c r="N185" s="63">
        <v>0.13</v>
      </c>
      <c r="O185" s="47">
        <v>0</v>
      </c>
      <c r="P185" s="47">
        <v>0.13</v>
      </c>
      <c r="Q185" s="9">
        <f>(OON!CF185+OON!CG185)*-1</f>
        <v>0</v>
      </c>
      <c r="R185" s="50"/>
      <c r="S185" s="50"/>
      <c r="T185" s="50"/>
      <c r="U185" s="50"/>
      <c r="V185" s="50"/>
      <c r="W185" s="50"/>
      <c r="X185" s="9">
        <f t="shared" si="722"/>
        <v>0</v>
      </c>
      <c r="Y185" s="9"/>
      <c r="Z185" s="9">
        <f>OON!CF185+OON!CG185</f>
        <v>0</v>
      </c>
      <c r="AA185" s="9">
        <f>OON!CA185+OON!CE185</f>
        <v>0</v>
      </c>
      <c r="AB185" s="9">
        <f t="shared" si="723"/>
        <v>0</v>
      </c>
      <c r="AC185" s="9">
        <f t="shared" si="724"/>
        <v>0</v>
      </c>
      <c r="AD185" s="9">
        <f t="shared" si="725"/>
        <v>0</v>
      </c>
      <c r="AE185" s="9">
        <f t="shared" si="726"/>
        <v>0</v>
      </c>
      <c r="AF185" s="50"/>
      <c r="AG185" s="50"/>
      <c r="AH185" s="50"/>
      <c r="AI185" s="9">
        <f t="shared" si="727"/>
        <v>0</v>
      </c>
      <c r="AJ185" s="47">
        <f>OON!CJ185</f>
        <v>0</v>
      </c>
      <c r="AK185" s="47">
        <f>OON!CK185</f>
        <v>0</v>
      </c>
      <c r="AL185" s="47"/>
      <c r="AM185" s="47"/>
      <c r="AN185" s="47"/>
      <c r="AO185" s="47"/>
      <c r="AP185" s="47"/>
      <c r="AQ185" s="47"/>
      <c r="AR185" s="47"/>
      <c r="AS185" s="47">
        <f t="shared" si="728"/>
        <v>0</v>
      </c>
      <c r="AT185" s="47">
        <f t="shared" si="729"/>
        <v>0</v>
      </c>
      <c r="AU185" s="47">
        <f t="shared" si="730"/>
        <v>0</v>
      </c>
      <c r="AV185" s="9">
        <f t="shared" si="731"/>
        <v>46114</v>
      </c>
      <c r="AW185" s="9">
        <f t="shared" si="732"/>
        <v>32610</v>
      </c>
      <c r="AX185" s="9">
        <f t="shared" si="733"/>
        <v>0</v>
      </c>
      <c r="AY185" s="9">
        <f t="shared" si="734"/>
        <v>11022</v>
      </c>
      <c r="AZ185" s="9">
        <f t="shared" si="735"/>
        <v>652</v>
      </c>
      <c r="BA185" s="9">
        <f t="shared" si="736"/>
        <v>1830</v>
      </c>
      <c r="BB185" s="47">
        <f t="shared" si="737"/>
        <v>0.13</v>
      </c>
      <c r="BC185" s="47">
        <f t="shared" si="738"/>
        <v>0</v>
      </c>
      <c r="BD185" s="47">
        <f t="shared" si="739"/>
        <v>0.13</v>
      </c>
    </row>
    <row r="186" spans="1:57" x14ac:dyDescent="0.25">
      <c r="A186" s="5">
        <v>1456</v>
      </c>
      <c r="B186" s="2">
        <v>600023427</v>
      </c>
      <c r="C186" s="7">
        <v>46749799</v>
      </c>
      <c r="D186" s="8" t="s">
        <v>56</v>
      </c>
      <c r="E186" s="2">
        <v>3146</v>
      </c>
      <c r="F186" s="2" t="s">
        <v>57</v>
      </c>
      <c r="G186" s="7" t="s">
        <v>96</v>
      </c>
      <c r="H186" s="9">
        <v>8730756</v>
      </c>
      <c r="I186" s="9">
        <v>6421220</v>
      </c>
      <c r="J186" s="9">
        <v>0</v>
      </c>
      <c r="K186" s="9">
        <v>2170372</v>
      </c>
      <c r="L186" s="9">
        <v>128424</v>
      </c>
      <c r="M186" s="9">
        <v>10740</v>
      </c>
      <c r="N186" s="63">
        <v>11.04</v>
      </c>
      <c r="O186" s="47">
        <v>9.25</v>
      </c>
      <c r="P186" s="47">
        <v>1.79</v>
      </c>
      <c r="Q186" s="9">
        <f>(OON!CF186+OON!CG186)*-1</f>
        <v>0</v>
      </c>
      <c r="R186" s="50"/>
      <c r="S186" s="50"/>
      <c r="T186" s="50"/>
      <c r="U186" s="50"/>
      <c r="V186" s="50"/>
      <c r="W186" s="50"/>
      <c r="X186" s="9">
        <f t="shared" si="722"/>
        <v>0</v>
      </c>
      <c r="Y186" s="9"/>
      <c r="Z186" s="9">
        <f>OON!CF186+OON!CG186</f>
        <v>0</v>
      </c>
      <c r="AA186" s="9">
        <f>OON!CA186+OON!CE186</f>
        <v>0</v>
      </c>
      <c r="AB186" s="9">
        <f t="shared" si="723"/>
        <v>0</v>
      </c>
      <c r="AC186" s="9">
        <f t="shared" si="724"/>
        <v>0</v>
      </c>
      <c r="AD186" s="9">
        <f t="shared" si="725"/>
        <v>0</v>
      </c>
      <c r="AE186" s="9">
        <f t="shared" si="726"/>
        <v>0</v>
      </c>
      <c r="AF186" s="50"/>
      <c r="AG186" s="50"/>
      <c r="AH186" s="50"/>
      <c r="AI186" s="9">
        <f t="shared" si="727"/>
        <v>0</v>
      </c>
      <c r="AJ186" s="47">
        <f>OON!CJ186</f>
        <v>0</v>
      </c>
      <c r="AK186" s="47">
        <f>OON!CK186</f>
        <v>0</v>
      </c>
      <c r="AL186" s="47"/>
      <c r="AM186" s="47"/>
      <c r="AN186" s="47"/>
      <c r="AO186" s="47"/>
      <c r="AP186" s="47"/>
      <c r="AQ186" s="47"/>
      <c r="AR186" s="47"/>
      <c r="AS186" s="47">
        <f t="shared" si="728"/>
        <v>0</v>
      </c>
      <c r="AT186" s="47">
        <f t="shared" si="729"/>
        <v>0</v>
      </c>
      <c r="AU186" s="47">
        <f t="shared" si="730"/>
        <v>0</v>
      </c>
      <c r="AV186" s="9">
        <f t="shared" si="731"/>
        <v>8730756</v>
      </c>
      <c r="AW186" s="9">
        <f t="shared" si="732"/>
        <v>6421220</v>
      </c>
      <c r="AX186" s="9">
        <f t="shared" si="733"/>
        <v>0</v>
      </c>
      <c r="AY186" s="9">
        <f t="shared" si="734"/>
        <v>2170372</v>
      </c>
      <c r="AZ186" s="9">
        <f t="shared" si="735"/>
        <v>128424</v>
      </c>
      <c r="BA186" s="9">
        <f t="shared" si="736"/>
        <v>10740</v>
      </c>
      <c r="BB186" s="47">
        <f t="shared" si="737"/>
        <v>11.04</v>
      </c>
      <c r="BC186" s="47">
        <f t="shared" si="738"/>
        <v>9.25</v>
      </c>
      <c r="BD186" s="47">
        <f t="shared" si="739"/>
        <v>1.79</v>
      </c>
    </row>
    <row r="187" spans="1:57" x14ac:dyDescent="0.25">
      <c r="A187" s="30"/>
      <c r="B187" s="31"/>
      <c r="C187" s="32"/>
      <c r="D187" s="33" t="s">
        <v>184</v>
      </c>
      <c r="E187" s="31"/>
      <c r="F187" s="31"/>
      <c r="G187" s="32"/>
      <c r="H187" s="34">
        <v>91781105</v>
      </c>
      <c r="I187" s="34">
        <v>66706632</v>
      </c>
      <c r="J187" s="34">
        <v>410000</v>
      </c>
      <c r="K187" s="34">
        <v>22685421</v>
      </c>
      <c r="L187" s="34">
        <v>1334132</v>
      </c>
      <c r="M187" s="34">
        <v>644920</v>
      </c>
      <c r="N187" s="64">
        <v>134.95999999999998</v>
      </c>
      <c r="O187" s="64">
        <v>118.64999999999999</v>
      </c>
      <c r="P187" s="64">
        <v>16.310000000000002</v>
      </c>
      <c r="Q187" s="51">
        <f t="shared" ref="Q187:BD187" si="740">SUM(Q177:Q186)</f>
        <v>0</v>
      </c>
      <c r="R187" s="51">
        <f t="shared" si="740"/>
        <v>0</v>
      </c>
      <c r="S187" s="51">
        <f t="shared" si="740"/>
        <v>0</v>
      </c>
      <c r="T187" s="51">
        <f t="shared" si="740"/>
        <v>0</v>
      </c>
      <c r="U187" s="51">
        <f t="shared" si="740"/>
        <v>-137833</v>
      </c>
      <c r="V187" s="51">
        <f t="shared" si="740"/>
        <v>0</v>
      </c>
      <c r="W187" s="51">
        <f t="shared" si="740"/>
        <v>0</v>
      </c>
      <c r="X187" s="51">
        <f t="shared" si="740"/>
        <v>-137833</v>
      </c>
      <c r="Y187" s="51">
        <f t="shared" si="740"/>
        <v>0</v>
      </c>
      <c r="Z187" s="51">
        <f t="shared" si="740"/>
        <v>0</v>
      </c>
      <c r="AA187" s="51">
        <f t="shared" si="740"/>
        <v>0</v>
      </c>
      <c r="AB187" s="51">
        <f t="shared" si="740"/>
        <v>0</v>
      </c>
      <c r="AC187" s="51">
        <f t="shared" si="740"/>
        <v>-137833</v>
      </c>
      <c r="AD187" s="51">
        <f t="shared" si="740"/>
        <v>-46588</v>
      </c>
      <c r="AE187" s="51">
        <f t="shared" si="740"/>
        <v>-2757</v>
      </c>
      <c r="AF187" s="51">
        <f t="shared" si="740"/>
        <v>0</v>
      </c>
      <c r="AG187" s="51">
        <f t="shared" si="740"/>
        <v>0</v>
      </c>
      <c r="AH187" s="51">
        <f t="shared" si="740"/>
        <v>250000</v>
      </c>
      <c r="AI187" s="51">
        <f t="shared" si="740"/>
        <v>250000</v>
      </c>
      <c r="AJ187" s="58">
        <f t="shared" si="740"/>
        <v>0</v>
      </c>
      <c r="AK187" s="58">
        <f t="shared" si="740"/>
        <v>0</v>
      </c>
      <c r="AL187" s="58">
        <f t="shared" si="740"/>
        <v>0</v>
      </c>
      <c r="AM187" s="58">
        <f t="shared" si="740"/>
        <v>0</v>
      </c>
      <c r="AN187" s="58">
        <f t="shared" si="740"/>
        <v>0.09</v>
      </c>
      <c r="AO187" s="58">
        <f t="shared" si="740"/>
        <v>0</v>
      </c>
      <c r="AP187" s="58">
        <f t="shared" si="740"/>
        <v>0</v>
      </c>
      <c r="AQ187" s="58">
        <f t="shared" si="740"/>
        <v>0</v>
      </c>
      <c r="AR187" s="58">
        <f t="shared" si="740"/>
        <v>0</v>
      </c>
      <c r="AS187" s="58">
        <f t="shared" si="740"/>
        <v>0.09</v>
      </c>
      <c r="AT187" s="58">
        <f t="shared" si="740"/>
        <v>0</v>
      </c>
      <c r="AU187" s="58">
        <f t="shared" si="740"/>
        <v>0.09</v>
      </c>
      <c r="AV187" s="51">
        <f t="shared" si="740"/>
        <v>91843927</v>
      </c>
      <c r="AW187" s="51">
        <f t="shared" si="740"/>
        <v>66568799</v>
      </c>
      <c r="AX187" s="51">
        <f t="shared" si="740"/>
        <v>410000</v>
      </c>
      <c r="AY187" s="51">
        <f t="shared" si="740"/>
        <v>22638833</v>
      </c>
      <c r="AZ187" s="51">
        <f t="shared" si="740"/>
        <v>1331375</v>
      </c>
      <c r="BA187" s="51">
        <f t="shared" si="740"/>
        <v>894920</v>
      </c>
      <c r="BB187" s="58">
        <f t="shared" si="740"/>
        <v>135.04999999999998</v>
      </c>
      <c r="BC187" s="58">
        <f t="shared" si="740"/>
        <v>118.74</v>
      </c>
      <c r="BD187" s="58">
        <f t="shared" si="740"/>
        <v>16.310000000000002</v>
      </c>
      <c r="BE187" s="43">
        <f>AV187-H187</f>
        <v>62822</v>
      </c>
    </row>
    <row r="188" spans="1:57" x14ac:dyDescent="0.25">
      <c r="A188" s="26">
        <v>1457</v>
      </c>
      <c r="B188" s="6">
        <v>600023389</v>
      </c>
      <c r="C188" s="27">
        <v>60254190</v>
      </c>
      <c r="D188" s="28" t="s">
        <v>58</v>
      </c>
      <c r="E188" s="6">
        <v>3114</v>
      </c>
      <c r="F188" s="6" t="s">
        <v>74</v>
      </c>
      <c r="G188" s="6" t="s">
        <v>19</v>
      </c>
      <c r="H188" s="29">
        <v>25761773</v>
      </c>
      <c r="I188" s="29">
        <v>18695166</v>
      </c>
      <c r="J188" s="29">
        <v>56000</v>
      </c>
      <c r="K188" s="29">
        <v>6337894</v>
      </c>
      <c r="L188" s="29">
        <v>373903</v>
      </c>
      <c r="M188" s="29">
        <v>298810</v>
      </c>
      <c r="N188" s="63">
        <v>33.910000000000004</v>
      </c>
      <c r="O188" s="47">
        <v>24.85</v>
      </c>
      <c r="P188" s="47">
        <v>9.06</v>
      </c>
      <c r="Q188" s="9">
        <f>(OON!CF188+OON!CG188)*-1</f>
        <v>0</v>
      </c>
      <c r="R188" s="29"/>
      <c r="S188" s="29"/>
      <c r="T188" s="29"/>
      <c r="U188" s="29">
        <v>19261</v>
      </c>
      <c r="V188" s="29"/>
      <c r="W188" s="29"/>
      <c r="X188" s="9">
        <f t="shared" ref="X188:X195" si="741">SUM(Q188:W188)</f>
        <v>19261</v>
      </c>
      <c r="Y188" s="9"/>
      <c r="Z188" s="9">
        <f>OON!CF188+OON!CG188</f>
        <v>0</v>
      </c>
      <c r="AA188" s="9">
        <f>OON!CA188+OON!CE188</f>
        <v>0</v>
      </c>
      <c r="AB188" s="9">
        <f t="shared" ref="AB188:AB195" si="742">SUM(Y188:AA188)</f>
        <v>0</v>
      </c>
      <c r="AC188" s="9">
        <f t="shared" ref="AC188:AC195" si="743">X188+AB188</f>
        <v>19261</v>
      </c>
      <c r="AD188" s="9">
        <f t="shared" ref="AD188:AD195" si="744">ROUND((X188+Y188+Z188)*33.8%,0)</f>
        <v>6510</v>
      </c>
      <c r="AE188" s="9">
        <f t="shared" ref="AE188:AE195" si="745">ROUND(X188*2%,0)</f>
        <v>385</v>
      </c>
      <c r="AF188" s="29"/>
      <c r="AG188" s="29"/>
      <c r="AH188" s="29"/>
      <c r="AI188" s="9">
        <f t="shared" ref="AI188:AI195" si="746">AF188+AG188+AH188</f>
        <v>0</v>
      </c>
      <c r="AJ188" s="47">
        <f>OON!CJ188</f>
        <v>0</v>
      </c>
      <c r="AK188" s="47">
        <f>OON!CK188</f>
        <v>0</v>
      </c>
      <c r="AL188" s="47"/>
      <c r="AM188" s="47"/>
      <c r="AN188" s="47">
        <v>0.04</v>
      </c>
      <c r="AO188" s="47"/>
      <c r="AP188" s="47"/>
      <c r="AQ188" s="47"/>
      <c r="AR188" s="47"/>
      <c r="AS188" s="47">
        <f t="shared" ref="AS188:AS195" si="747">AJ188+AL188+AM188+AP188+AR188+AN188</f>
        <v>0.04</v>
      </c>
      <c r="AT188" s="47">
        <f t="shared" ref="AT188:AT195" si="748">AK188+AQ188+AO188</f>
        <v>0</v>
      </c>
      <c r="AU188" s="47">
        <f t="shared" ref="AU188:AU195" si="749">AS188+AT188</f>
        <v>0.04</v>
      </c>
      <c r="AV188" s="9">
        <f t="shared" ref="AV188:AV195" si="750">AW188+AX188+AY188+AZ188+BA188</f>
        <v>25787929</v>
      </c>
      <c r="AW188" s="9">
        <f t="shared" ref="AW188:AW195" si="751">I188+X188</f>
        <v>18714427</v>
      </c>
      <c r="AX188" s="9">
        <f t="shared" ref="AX188:AX195" si="752">J188+AB188</f>
        <v>56000</v>
      </c>
      <c r="AY188" s="9">
        <f t="shared" ref="AY188:AY195" si="753">K188+AD188</f>
        <v>6344404</v>
      </c>
      <c r="AZ188" s="9">
        <f t="shared" ref="AZ188:AZ195" si="754">L188+AE188</f>
        <v>374288</v>
      </c>
      <c r="BA188" s="9">
        <f t="shared" ref="BA188:BA195" si="755">M188+AI188</f>
        <v>298810</v>
      </c>
      <c r="BB188" s="47">
        <f t="shared" ref="BB188:BB195" si="756">BC188+BD188</f>
        <v>33.950000000000003</v>
      </c>
      <c r="BC188" s="47">
        <f t="shared" ref="BC188:BC195" si="757">O188+AS188</f>
        <v>24.89</v>
      </c>
      <c r="BD188" s="47">
        <f t="shared" ref="BD188:BD195" si="758">P188+AT188</f>
        <v>9.06</v>
      </c>
    </row>
    <row r="189" spans="1:57" x14ac:dyDescent="0.25">
      <c r="A189" s="5">
        <v>1457</v>
      </c>
      <c r="B189" s="2">
        <v>600023389</v>
      </c>
      <c r="C189" s="7">
        <v>60254190</v>
      </c>
      <c r="D189" s="8" t="s">
        <v>58</v>
      </c>
      <c r="E189" s="2">
        <v>3114</v>
      </c>
      <c r="F189" s="2" t="s">
        <v>75</v>
      </c>
      <c r="G189" s="2" t="s">
        <v>19</v>
      </c>
      <c r="H189" s="9">
        <v>7535377</v>
      </c>
      <c r="I189" s="9">
        <v>5548878</v>
      </c>
      <c r="J189" s="9">
        <v>0</v>
      </c>
      <c r="K189" s="9">
        <v>1875521</v>
      </c>
      <c r="L189" s="9">
        <v>110978</v>
      </c>
      <c r="M189" s="9">
        <v>0</v>
      </c>
      <c r="N189" s="63">
        <v>13.45</v>
      </c>
      <c r="O189" s="47">
        <v>13.45</v>
      </c>
      <c r="P189" s="47">
        <v>0</v>
      </c>
      <c r="Q189" s="9">
        <f>(OON!CF189+OON!CG189)*-1</f>
        <v>0</v>
      </c>
      <c r="R189" s="9"/>
      <c r="S189" s="9"/>
      <c r="T189" s="9"/>
      <c r="U189" s="9"/>
      <c r="V189" s="9"/>
      <c r="W189" s="9"/>
      <c r="X189" s="9">
        <f t="shared" si="741"/>
        <v>0</v>
      </c>
      <c r="Y189" s="9"/>
      <c r="Z189" s="9">
        <f>OON!CF189+OON!CG189</f>
        <v>0</v>
      </c>
      <c r="AA189" s="9">
        <f>OON!CA189+OON!CE189</f>
        <v>0</v>
      </c>
      <c r="AB189" s="9">
        <f t="shared" si="742"/>
        <v>0</v>
      </c>
      <c r="AC189" s="9">
        <f t="shared" si="743"/>
        <v>0</v>
      </c>
      <c r="AD189" s="9">
        <f t="shared" si="744"/>
        <v>0</v>
      </c>
      <c r="AE189" s="9">
        <f t="shared" si="745"/>
        <v>0</v>
      </c>
      <c r="AF189" s="9"/>
      <c r="AG189" s="9"/>
      <c r="AH189" s="9"/>
      <c r="AI189" s="9">
        <f t="shared" si="746"/>
        <v>0</v>
      </c>
      <c r="AJ189" s="47">
        <f>OON!CJ189</f>
        <v>0</v>
      </c>
      <c r="AK189" s="47">
        <f>OON!CK189</f>
        <v>0</v>
      </c>
      <c r="AL189" s="47"/>
      <c r="AM189" s="47"/>
      <c r="AN189" s="47"/>
      <c r="AO189" s="47"/>
      <c r="AP189" s="47"/>
      <c r="AQ189" s="47"/>
      <c r="AR189" s="47"/>
      <c r="AS189" s="47">
        <f t="shared" si="747"/>
        <v>0</v>
      </c>
      <c r="AT189" s="47">
        <f t="shared" si="748"/>
        <v>0</v>
      </c>
      <c r="AU189" s="47">
        <f t="shared" si="749"/>
        <v>0</v>
      </c>
      <c r="AV189" s="9">
        <f t="shared" si="750"/>
        <v>7535377</v>
      </c>
      <c r="AW189" s="9">
        <f t="shared" si="751"/>
        <v>5548878</v>
      </c>
      <c r="AX189" s="9">
        <f t="shared" si="752"/>
        <v>0</v>
      </c>
      <c r="AY189" s="9">
        <f t="shared" si="753"/>
        <v>1875521</v>
      </c>
      <c r="AZ189" s="9">
        <f t="shared" si="754"/>
        <v>110978</v>
      </c>
      <c r="BA189" s="9">
        <f t="shared" si="755"/>
        <v>0</v>
      </c>
      <c r="BB189" s="47">
        <f t="shared" si="756"/>
        <v>13.45</v>
      </c>
      <c r="BC189" s="47">
        <f t="shared" si="757"/>
        <v>13.45</v>
      </c>
      <c r="BD189" s="47">
        <f t="shared" si="758"/>
        <v>0</v>
      </c>
    </row>
    <row r="190" spans="1:57" x14ac:dyDescent="0.25">
      <c r="A190" s="5">
        <v>1457</v>
      </c>
      <c r="B190" s="2">
        <v>600023389</v>
      </c>
      <c r="C190" s="7">
        <v>60254190</v>
      </c>
      <c r="D190" s="8" t="s">
        <v>58</v>
      </c>
      <c r="E190" s="20">
        <v>3114</v>
      </c>
      <c r="F190" s="20" t="s">
        <v>110</v>
      </c>
      <c r="G190" s="20" t="s">
        <v>96</v>
      </c>
      <c r="H190" s="9">
        <v>0</v>
      </c>
      <c r="I190" s="50">
        <v>0</v>
      </c>
      <c r="J190" s="50">
        <v>0</v>
      </c>
      <c r="K190" s="50">
        <v>0</v>
      </c>
      <c r="L190" s="50">
        <v>0</v>
      </c>
      <c r="M190" s="50">
        <v>0</v>
      </c>
      <c r="N190" s="63">
        <v>0</v>
      </c>
      <c r="O190" s="47">
        <v>0</v>
      </c>
      <c r="P190" s="47">
        <v>0</v>
      </c>
      <c r="Q190" s="9">
        <f>(OON!CF190+OON!CG190)*-1</f>
        <v>0</v>
      </c>
      <c r="R190" s="50"/>
      <c r="S190" s="50"/>
      <c r="T190" s="50"/>
      <c r="U190" s="50"/>
      <c r="V190" s="50"/>
      <c r="W190" s="50"/>
      <c r="X190" s="9">
        <f t="shared" si="741"/>
        <v>0</v>
      </c>
      <c r="Y190" s="9"/>
      <c r="Z190" s="9">
        <f>OON!CF190+OON!CG190</f>
        <v>0</v>
      </c>
      <c r="AA190" s="9">
        <f>OON!CA190+OON!CE190</f>
        <v>0</v>
      </c>
      <c r="AB190" s="9">
        <f t="shared" si="742"/>
        <v>0</v>
      </c>
      <c r="AC190" s="9">
        <f t="shared" si="743"/>
        <v>0</v>
      </c>
      <c r="AD190" s="9">
        <f t="shared" si="744"/>
        <v>0</v>
      </c>
      <c r="AE190" s="9">
        <f t="shared" si="745"/>
        <v>0</v>
      </c>
      <c r="AF190" s="50"/>
      <c r="AG190" s="50"/>
      <c r="AH190" s="50"/>
      <c r="AI190" s="9">
        <f t="shared" si="746"/>
        <v>0</v>
      </c>
      <c r="AJ190" s="47">
        <f>OON!CJ190</f>
        <v>0</v>
      </c>
      <c r="AK190" s="47">
        <f>OON!CK190</f>
        <v>0</v>
      </c>
      <c r="AL190" s="47"/>
      <c r="AM190" s="47"/>
      <c r="AN190" s="47"/>
      <c r="AO190" s="47"/>
      <c r="AP190" s="47"/>
      <c r="AQ190" s="47"/>
      <c r="AR190" s="47"/>
      <c r="AS190" s="47">
        <f t="shared" si="747"/>
        <v>0</v>
      </c>
      <c r="AT190" s="47">
        <f t="shared" si="748"/>
        <v>0</v>
      </c>
      <c r="AU190" s="47">
        <f t="shared" si="749"/>
        <v>0</v>
      </c>
      <c r="AV190" s="9">
        <f t="shared" si="750"/>
        <v>0</v>
      </c>
      <c r="AW190" s="9">
        <f t="shared" si="751"/>
        <v>0</v>
      </c>
      <c r="AX190" s="9">
        <f t="shared" si="752"/>
        <v>0</v>
      </c>
      <c r="AY190" s="9">
        <f t="shared" si="753"/>
        <v>0</v>
      </c>
      <c r="AZ190" s="9">
        <f t="shared" si="754"/>
        <v>0</v>
      </c>
      <c r="BA190" s="9">
        <f t="shared" si="755"/>
        <v>0</v>
      </c>
      <c r="BB190" s="47">
        <f t="shared" si="756"/>
        <v>0</v>
      </c>
      <c r="BC190" s="47">
        <f t="shared" si="757"/>
        <v>0</v>
      </c>
      <c r="BD190" s="47">
        <f t="shared" si="758"/>
        <v>0</v>
      </c>
    </row>
    <row r="191" spans="1:57" x14ac:dyDescent="0.25">
      <c r="A191" s="5">
        <v>1457</v>
      </c>
      <c r="B191" s="2">
        <v>600023389</v>
      </c>
      <c r="C191" s="7">
        <v>60254190</v>
      </c>
      <c r="D191" s="8" t="s">
        <v>58</v>
      </c>
      <c r="E191" s="2">
        <v>3141</v>
      </c>
      <c r="F191" s="2" t="s">
        <v>20</v>
      </c>
      <c r="G191" s="7" t="s">
        <v>96</v>
      </c>
      <c r="H191" s="9">
        <v>1008395</v>
      </c>
      <c r="I191" s="9">
        <v>711426</v>
      </c>
      <c r="J191" s="9">
        <v>27000</v>
      </c>
      <c r="K191" s="9">
        <v>249588</v>
      </c>
      <c r="L191" s="9">
        <v>14229</v>
      </c>
      <c r="M191" s="9">
        <v>6152</v>
      </c>
      <c r="N191" s="63">
        <v>2.2300000000000004</v>
      </c>
      <c r="O191" s="47">
        <v>0</v>
      </c>
      <c r="P191" s="47">
        <v>2.2300000000000004</v>
      </c>
      <c r="Q191" s="9">
        <f>(OON!CF191+OON!CG191)*-1</f>
        <v>0</v>
      </c>
      <c r="R191" s="50"/>
      <c r="S191" s="50"/>
      <c r="T191" s="50"/>
      <c r="U191" s="50"/>
      <c r="V191" s="50"/>
      <c r="W191" s="50"/>
      <c r="X191" s="9">
        <f t="shared" si="741"/>
        <v>0</v>
      </c>
      <c r="Y191" s="9"/>
      <c r="Z191" s="9">
        <f>OON!CF191+OON!CG191</f>
        <v>0</v>
      </c>
      <c r="AA191" s="9">
        <f>OON!CA191+OON!CE191</f>
        <v>0</v>
      </c>
      <c r="AB191" s="9">
        <f t="shared" si="742"/>
        <v>0</v>
      </c>
      <c r="AC191" s="9">
        <f t="shared" si="743"/>
        <v>0</v>
      </c>
      <c r="AD191" s="9">
        <f t="shared" si="744"/>
        <v>0</v>
      </c>
      <c r="AE191" s="9">
        <f t="shared" si="745"/>
        <v>0</v>
      </c>
      <c r="AF191" s="50"/>
      <c r="AG191" s="50"/>
      <c r="AH191" s="50"/>
      <c r="AI191" s="9">
        <f t="shared" si="746"/>
        <v>0</v>
      </c>
      <c r="AJ191" s="47">
        <f>OON!CJ191</f>
        <v>0</v>
      </c>
      <c r="AK191" s="47">
        <f>OON!CK191</f>
        <v>0</v>
      </c>
      <c r="AL191" s="47"/>
      <c r="AM191" s="47"/>
      <c r="AN191" s="47"/>
      <c r="AO191" s="47"/>
      <c r="AP191" s="47"/>
      <c r="AQ191" s="47"/>
      <c r="AR191" s="47"/>
      <c r="AS191" s="47">
        <f t="shared" si="747"/>
        <v>0</v>
      </c>
      <c r="AT191" s="47">
        <f t="shared" si="748"/>
        <v>0</v>
      </c>
      <c r="AU191" s="47">
        <f t="shared" si="749"/>
        <v>0</v>
      </c>
      <c r="AV191" s="9">
        <f t="shared" si="750"/>
        <v>1008395</v>
      </c>
      <c r="AW191" s="9">
        <f t="shared" si="751"/>
        <v>711426</v>
      </c>
      <c r="AX191" s="9">
        <f t="shared" si="752"/>
        <v>27000</v>
      </c>
      <c r="AY191" s="9">
        <f t="shared" si="753"/>
        <v>249588</v>
      </c>
      <c r="AZ191" s="9">
        <f t="shared" si="754"/>
        <v>14229</v>
      </c>
      <c r="BA191" s="9">
        <f t="shared" si="755"/>
        <v>6152</v>
      </c>
      <c r="BB191" s="47">
        <f t="shared" si="756"/>
        <v>2.2300000000000004</v>
      </c>
      <c r="BC191" s="47">
        <f t="shared" si="757"/>
        <v>0</v>
      </c>
      <c r="BD191" s="47">
        <f t="shared" si="758"/>
        <v>2.2300000000000004</v>
      </c>
    </row>
    <row r="192" spans="1:57" x14ac:dyDescent="0.25">
      <c r="A192" s="5">
        <v>1457</v>
      </c>
      <c r="B192" s="2">
        <v>600023389</v>
      </c>
      <c r="C192" s="7">
        <v>60254190</v>
      </c>
      <c r="D192" s="8" t="s">
        <v>58</v>
      </c>
      <c r="E192" s="2">
        <v>3141</v>
      </c>
      <c r="F192" s="2" t="s">
        <v>20</v>
      </c>
      <c r="G192" s="7" t="s">
        <v>96</v>
      </c>
      <c r="H192" s="9">
        <v>111735</v>
      </c>
      <c r="I192" s="9">
        <v>81635</v>
      </c>
      <c r="J192" s="9">
        <v>0</v>
      </c>
      <c r="K192" s="9">
        <v>27593</v>
      </c>
      <c r="L192" s="9">
        <v>1633</v>
      </c>
      <c r="M192" s="9">
        <v>874</v>
      </c>
      <c r="N192" s="63">
        <v>0.26</v>
      </c>
      <c r="O192" s="47">
        <v>0</v>
      </c>
      <c r="P192" s="47">
        <v>0.26</v>
      </c>
      <c r="Q192" s="9">
        <f>(OON!CF192+OON!CG192)*-1</f>
        <v>0</v>
      </c>
      <c r="R192" s="50"/>
      <c r="S192" s="50"/>
      <c r="T192" s="50"/>
      <c r="U192" s="50"/>
      <c r="V192" s="50"/>
      <c r="W192" s="50"/>
      <c r="X192" s="9">
        <f t="shared" si="741"/>
        <v>0</v>
      </c>
      <c r="Y192" s="9"/>
      <c r="Z192" s="9">
        <f>OON!CF192+OON!CG192</f>
        <v>0</v>
      </c>
      <c r="AA192" s="9">
        <f>OON!CA192+OON!CE192</f>
        <v>0</v>
      </c>
      <c r="AB192" s="9">
        <f t="shared" si="742"/>
        <v>0</v>
      </c>
      <c r="AC192" s="9">
        <f t="shared" si="743"/>
        <v>0</v>
      </c>
      <c r="AD192" s="9">
        <f t="shared" si="744"/>
        <v>0</v>
      </c>
      <c r="AE192" s="9">
        <f t="shared" si="745"/>
        <v>0</v>
      </c>
      <c r="AF192" s="50"/>
      <c r="AG192" s="50"/>
      <c r="AH192" s="50"/>
      <c r="AI192" s="9">
        <f t="shared" si="746"/>
        <v>0</v>
      </c>
      <c r="AJ192" s="47">
        <f>OON!CJ192</f>
        <v>0</v>
      </c>
      <c r="AK192" s="47">
        <f>OON!CK192</f>
        <v>0</v>
      </c>
      <c r="AL192" s="47"/>
      <c r="AM192" s="47"/>
      <c r="AN192" s="47"/>
      <c r="AO192" s="47"/>
      <c r="AP192" s="47"/>
      <c r="AQ192" s="47"/>
      <c r="AR192" s="47"/>
      <c r="AS192" s="47">
        <f t="shared" si="747"/>
        <v>0</v>
      </c>
      <c r="AT192" s="47">
        <f t="shared" si="748"/>
        <v>0</v>
      </c>
      <c r="AU192" s="47">
        <f t="shared" si="749"/>
        <v>0</v>
      </c>
      <c r="AV192" s="9">
        <f t="shared" si="750"/>
        <v>111735</v>
      </c>
      <c r="AW192" s="9">
        <f t="shared" si="751"/>
        <v>81635</v>
      </c>
      <c r="AX192" s="9">
        <f t="shared" si="752"/>
        <v>0</v>
      </c>
      <c r="AY192" s="9">
        <f t="shared" si="753"/>
        <v>27593</v>
      </c>
      <c r="AZ192" s="9">
        <f t="shared" si="754"/>
        <v>1633</v>
      </c>
      <c r="BA192" s="9">
        <f t="shared" si="755"/>
        <v>874</v>
      </c>
      <c r="BB192" s="47">
        <f t="shared" si="756"/>
        <v>0.26</v>
      </c>
      <c r="BC192" s="47">
        <f t="shared" si="757"/>
        <v>0</v>
      </c>
      <c r="BD192" s="47">
        <f t="shared" si="758"/>
        <v>0.26</v>
      </c>
    </row>
    <row r="193" spans="1:57" x14ac:dyDescent="0.25">
      <c r="A193" s="5">
        <v>1457</v>
      </c>
      <c r="B193" s="2">
        <v>600023389</v>
      </c>
      <c r="C193" s="7">
        <v>60254190</v>
      </c>
      <c r="D193" s="8" t="s">
        <v>58</v>
      </c>
      <c r="E193" s="2">
        <v>3143</v>
      </c>
      <c r="F193" s="2" t="s">
        <v>55</v>
      </c>
      <c r="G193" s="2" t="s">
        <v>19</v>
      </c>
      <c r="H193" s="9">
        <v>2043639</v>
      </c>
      <c r="I193" s="9">
        <v>1504889</v>
      </c>
      <c r="J193" s="9">
        <v>0</v>
      </c>
      <c r="K193" s="9">
        <v>508652</v>
      </c>
      <c r="L193" s="9">
        <v>30098</v>
      </c>
      <c r="M193" s="9">
        <v>0</v>
      </c>
      <c r="N193" s="63">
        <v>3.47</v>
      </c>
      <c r="O193" s="47">
        <v>3.47</v>
      </c>
      <c r="P193" s="47">
        <v>0</v>
      </c>
      <c r="Q193" s="9">
        <f>(OON!CF193+OON!CG193)*-1</f>
        <v>0</v>
      </c>
      <c r="R193" s="9"/>
      <c r="S193" s="9"/>
      <c r="T193" s="9"/>
      <c r="U193" s="9"/>
      <c r="V193" s="9"/>
      <c r="W193" s="9"/>
      <c r="X193" s="9">
        <f t="shared" si="741"/>
        <v>0</v>
      </c>
      <c r="Y193" s="9"/>
      <c r="Z193" s="9">
        <f>OON!CF193+OON!CG193</f>
        <v>0</v>
      </c>
      <c r="AA193" s="9">
        <f>OON!CA193+OON!CE193</f>
        <v>0</v>
      </c>
      <c r="AB193" s="9">
        <f t="shared" si="742"/>
        <v>0</v>
      </c>
      <c r="AC193" s="9">
        <f t="shared" si="743"/>
        <v>0</v>
      </c>
      <c r="AD193" s="9">
        <f t="shared" si="744"/>
        <v>0</v>
      </c>
      <c r="AE193" s="9">
        <f t="shared" si="745"/>
        <v>0</v>
      </c>
      <c r="AF193" s="9"/>
      <c r="AG193" s="9"/>
      <c r="AH193" s="9"/>
      <c r="AI193" s="9">
        <f t="shared" si="746"/>
        <v>0</v>
      </c>
      <c r="AJ193" s="47">
        <f>OON!CJ193</f>
        <v>0</v>
      </c>
      <c r="AK193" s="47">
        <f>OON!CK193</f>
        <v>0</v>
      </c>
      <c r="AL193" s="47"/>
      <c r="AM193" s="47"/>
      <c r="AN193" s="47"/>
      <c r="AO193" s="47"/>
      <c r="AP193" s="47"/>
      <c r="AQ193" s="47"/>
      <c r="AR193" s="47"/>
      <c r="AS193" s="47">
        <f t="shared" si="747"/>
        <v>0</v>
      </c>
      <c r="AT193" s="47">
        <f t="shared" si="748"/>
        <v>0</v>
      </c>
      <c r="AU193" s="47">
        <f t="shared" si="749"/>
        <v>0</v>
      </c>
      <c r="AV193" s="9">
        <f t="shared" si="750"/>
        <v>2043639</v>
      </c>
      <c r="AW193" s="9">
        <f t="shared" si="751"/>
        <v>1504889</v>
      </c>
      <c r="AX193" s="9">
        <f t="shared" si="752"/>
        <v>0</v>
      </c>
      <c r="AY193" s="9">
        <f t="shared" si="753"/>
        <v>508652</v>
      </c>
      <c r="AZ193" s="9">
        <f t="shared" si="754"/>
        <v>30098</v>
      </c>
      <c r="BA193" s="9">
        <f t="shared" si="755"/>
        <v>0</v>
      </c>
      <c r="BB193" s="47">
        <f t="shared" si="756"/>
        <v>3.47</v>
      </c>
      <c r="BC193" s="47">
        <f t="shared" si="757"/>
        <v>3.47</v>
      </c>
      <c r="BD193" s="47">
        <f t="shared" si="758"/>
        <v>0</v>
      </c>
    </row>
    <row r="194" spans="1:57" x14ac:dyDescent="0.25">
      <c r="A194" s="5">
        <v>1457</v>
      </c>
      <c r="B194" s="2">
        <v>600023389</v>
      </c>
      <c r="C194" s="7">
        <v>60254190</v>
      </c>
      <c r="D194" s="8" t="s">
        <v>58</v>
      </c>
      <c r="E194" s="2">
        <v>3143</v>
      </c>
      <c r="F194" s="2" t="s">
        <v>95</v>
      </c>
      <c r="G194" s="7" t="s">
        <v>96</v>
      </c>
      <c r="H194" s="9">
        <v>35532</v>
      </c>
      <c r="I194" s="9">
        <v>25126</v>
      </c>
      <c r="J194" s="9">
        <v>0</v>
      </c>
      <c r="K194" s="9">
        <v>8493</v>
      </c>
      <c r="L194" s="9">
        <v>503</v>
      </c>
      <c r="M194" s="9">
        <v>1410</v>
      </c>
      <c r="N194" s="63">
        <v>0.1</v>
      </c>
      <c r="O194" s="47">
        <v>0</v>
      </c>
      <c r="P194" s="47">
        <v>0.1</v>
      </c>
      <c r="Q194" s="9">
        <f>(OON!CF194+OON!CG194)*-1</f>
        <v>0</v>
      </c>
      <c r="R194" s="50"/>
      <c r="S194" s="50"/>
      <c r="T194" s="50"/>
      <c r="U194" s="50"/>
      <c r="V194" s="50"/>
      <c r="W194" s="50"/>
      <c r="X194" s="9">
        <f t="shared" si="741"/>
        <v>0</v>
      </c>
      <c r="Y194" s="9"/>
      <c r="Z194" s="9">
        <f>OON!CF194+OON!CG194</f>
        <v>0</v>
      </c>
      <c r="AA194" s="9">
        <f>OON!CA194+OON!CE194</f>
        <v>0</v>
      </c>
      <c r="AB194" s="9">
        <f t="shared" si="742"/>
        <v>0</v>
      </c>
      <c r="AC194" s="9">
        <f t="shared" si="743"/>
        <v>0</v>
      </c>
      <c r="AD194" s="9">
        <f t="shared" si="744"/>
        <v>0</v>
      </c>
      <c r="AE194" s="9">
        <f t="shared" si="745"/>
        <v>0</v>
      </c>
      <c r="AF194" s="50"/>
      <c r="AG194" s="50"/>
      <c r="AH194" s="50"/>
      <c r="AI194" s="9">
        <f t="shared" si="746"/>
        <v>0</v>
      </c>
      <c r="AJ194" s="47">
        <f>OON!CJ194</f>
        <v>0</v>
      </c>
      <c r="AK194" s="47">
        <f>OON!CK194</f>
        <v>0</v>
      </c>
      <c r="AL194" s="47"/>
      <c r="AM194" s="47"/>
      <c r="AN194" s="47"/>
      <c r="AO194" s="47"/>
      <c r="AP194" s="47"/>
      <c r="AQ194" s="47"/>
      <c r="AR194" s="47"/>
      <c r="AS194" s="47">
        <f t="shared" si="747"/>
        <v>0</v>
      </c>
      <c r="AT194" s="47">
        <f t="shared" si="748"/>
        <v>0</v>
      </c>
      <c r="AU194" s="47">
        <f t="shared" si="749"/>
        <v>0</v>
      </c>
      <c r="AV194" s="9">
        <f t="shared" si="750"/>
        <v>35532</v>
      </c>
      <c r="AW194" s="9">
        <f t="shared" si="751"/>
        <v>25126</v>
      </c>
      <c r="AX194" s="9">
        <f t="shared" si="752"/>
        <v>0</v>
      </c>
      <c r="AY194" s="9">
        <f t="shared" si="753"/>
        <v>8493</v>
      </c>
      <c r="AZ194" s="9">
        <f t="shared" si="754"/>
        <v>503</v>
      </c>
      <c r="BA194" s="9">
        <f t="shared" si="755"/>
        <v>1410</v>
      </c>
      <c r="BB194" s="47">
        <f t="shared" si="756"/>
        <v>0.1</v>
      </c>
      <c r="BC194" s="47">
        <f t="shared" si="757"/>
        <v>0</v>
      </c>
      <c r="BD194" s="47">
        <f t="shared" si="758"/>
        <v>0.1</v>
      </c>
    </row>
    <row r="195" spans="1:57" x14ac:dyDescent="0.25">
      <c r="A195" s="5">
        <v>1457</v>
      </c>
      <c r="B195" s="2">
        <v>600023389</v>
      </c>
      <c r="C195" s="7">
        <v>60254190</v>
      </c>
      <c r="D195" s="8" t="s">
        <v>58</v>
      </c>
      <c r="E195" s="2">
        <v>3146</v>
      </c>
      <c r="F195" s="2" t="s">
        <v>57</v>
      </c>
      <c r="G195" s="7" t="s">
        <v>96</v>
      </c>
      <c r="H195" s="9">
        <v>4243142</v>
      </c>
      <c r="I195" s="9">
        <v>3105929</v>
      </c>
      <c r="J195" s="9">
        <v>15000</v>
      </c>
      <c r="K195" s="9">
        <v>1054874</v>
      </c>
      <c r="L195" s="9">
        <v>62119</v>
      </c>
      <c r="M195" s="9">
        <v>5220</v>
      </c>
      <c r="N195" s="63">
        <v>5.32</v>
      </c>
      <c r="O195" s="47">
        <v>4.5</v>
      </c>
      <c r="P195" s="47">
        <v>0.82</v>
      </c>
      <c r="Q195" s="9">
        <f>(OON!CF195+OON!CG195)*-1</f>
        <v>0</v>
      </c>
      <c r="R195" s="50"/>
      <c r="S195" s="50"/>
      <c r="T195" s="50"/>
      <c r="U195" s="50"/>
      <c r="V195" s="50"/>
      <c r="W195" s="50"/>
      <c r="X195" s="9">
        <f t="shared" si="741"/>
        <v>0</v>
      </c>
      <c r="Y195" s="9"/>
      <c r="Z195" s="9">
        <f>OON!CF195+OON!CG195</f>
        <v>0</v>
      </c>
      <c r="AA195" s="9">
        <f>OON!CA195+OON!CE195</f>
        <v>0</v>
      </c>
      <c r="AB195" s="9">
        <f t="shared" si="742"/>
        <v>0</v>
      </c>
      <c r="AC195" s="9">
        <f t="shared" si="743"/>
        <v>0</v>
      </c>
      <c r="AD195" s="9">
        <f t="shared" si="744"/>
        <v>0</v>
      </c>
      <c r="AE195" s="9">
        <f t="shared" si="745"/>
        <v>0</v>
      </c>
      <c r="AF195" s="50"/>
      <c r="AG195" s="50"/>
      <c r="AH195" s="50"/>
      <c r="AI195" s="9">
        <f t="shared" si="746"/>
        <v>0</v>
      </c>
      <c r="AJ195" s="47">
        <f>OON!CJ195</f>
        <v>0</v>
      </c>
      <c r="AK195" s="47">
        <f>OON!CK195</f>
        <v>0</v>
      </c>
      <c r="AL195" s="47"/>
      <c r="AM195" s="47"/>
      <c r="AN195" s="47"/>
      <c r="AO195" s="47"/>
      <c r="AP195" s="47"/>
      <c r="AQ195" s="47"/>
      <c r="AR195" s="47"/>
      <c r="AS195" s="47">
        <f t="shared" si="747"/>
        <v>0</v>
      </c>
      <c r="AT195" s="47">
        <f t="shared" si="748"/>
        <v>0</v>
      </c>
      <c r="AU195" s="47">
        <f t="shared" si="749"/>
        <v>0</v>
      </c>
      <c r="AV195" s="9">
        <f t="shared" si="750"/>
        <v>4243142</v>
      </c>
      <c r="AW195" s="9">
        <f t="shared" si="751"/>
        <v>3105929</v>
      </c>
      <c r="AX195" s="9">
        <f t="shared" si="752"/>
        <v>15000</v>
      </c>
      <c r="AY195" s="9">
        <f t="shared" si="753"/>
        <v>1054874</v>
      </c>
      <c r="AZ195" s="9">
        <f t="shared" si="754"/>
        <v>62119</v>
      </c>
      <c r="BA195" s="9">
        <f t="shared" si="755"/>
        <v>5220</v>
      </c>
      <c r="BB195" s="47">
        <f t="shared" si="756"/>
        <v>5.32</v>
      </c>
      <c r="BC195" s="47">
        <f t="shared" si="757"/>
        <v>4.5</v>
      </c>
      <c r="BD195" s="47">
        <f t="shared" si="758"/>
        <v>0.82</v>
      </c>
    </row>
    <row r="196" spans="1:57" x14ac:dyDescent="0.25">
      <c r="A196" s="30"/>
      <c r="B196" s="31"/>
      <c r="C196" s="32"/>
      <c r="D196" s="33" t="s">
        <v>185</v>
      </c>
      <c r="E196" s="31"/>
      <c r="F196" s="31"/>
      <c r="G196" s="32"/>
      <c r="H196" s="34">
        <v>40739593</v>
      </c>
      <c r="I196" s="34">
        <v>29673049</v>
      </c>
      <c r="J196" s="34">
        <v>98000</v>
      </c>
      <c r="K196" s="34">
        <v>10062615</v>
      </c>
      <c r="L196" s="34">
        <v>593463</v>
      </c>
      <c r="M196" s="34">
        <v>312466</v>
      </c>
      <c r="N196" s="64">
        <v>58.74</v>
      </c>
      <c r="O196" s="64">
        <v>46.269999999999996</v>
      </c>
      <c r="P196" s="64">
        <v>12.47</v>
      </c>
      <c r="Q196" s="51">
        <f t="shared" ref="Q196:BD196" si="759">SUM(Q188:Q195)</f>
        <v>0</v>
      </c>
      <c r="R196" s="51">
        <f t="shared" si="759"/>
        <v>0</v>
      </c>
      <c r="S196" s="51">
        <f t="shared" si="759"/>
        <v>0</v>
      </c>
      <c r="T196" s="51">
        <f t="shared" si="759"/>
        <v>0</v>
      </c>
      <c r="U196" s="51">
        <f t="shared" si="759"/>
        <v>19261</v>
      </c>
      <c r="V196" s="51">
        <f t="shared" si="759"/>
        <v>0</v>
      </c>
      <c r="W196" s="51">
        <f t="shared" si="759"/>
        <v>0</v>
      </c>
      <c r="X196" s="51">
        <f t="shared" si="759"/>
        <v>19261</v>
      </c>
      <c r="Y196" s="51">
        <f t="shared" si="759"/>
        <v>0</v>
      </c>
      <c r="Z196" s="51">
        <f t="shared" si="759"/>
        <v>0</v>
      </c>
      <c r="AA196" s="51">
        <f t="shared" si="759"/>
        <v>0</v>
      </c>
      <c r="AB196" s="51">
        <f t="shared" si="759"/>
        <v>0</v>
      </c>
      <c r="AC196" s="51">
        <f t="shared" si="759"/>
        <v>19261</v>
      </c>
      <c r="AD196" s="51">
        <f t="shared" si="759"/>
        <v>6510</v>
      </c>
      <c r="AE196" s="51">
        <f t="shared" si="759"/>
        <v>385</v>
      </c>
      <c r="AF196" s="51">
        <f t="shared" si="759"/>
        <v>0</v>
      </c>
      <c r="AG196" s="51">
        <f t="shared" si="759"/>
        <v>0</v>
      </c>
      <c r="AH196" s="51">
        <f t="shared" si="759"/>
        <v>0</v>
      </c>
      <c r="AI196" s="51">
        <f t="shared" si="759"/>
        <v>0</v>
      </c>
      <c r="AJ196" s="58">
        <f t="shared" si="759"/>
        <v>0</v>
      </c>
      <c r="AK196" s="58">
        <f t="shared" si="759"/>
        <v>0</v>
      </c>
      <c r="AL196" s="58">
        <f t="shared" si="759"/>
        <v>0</v>
      </c>
      <c r="AM196" s="58">
        <f t="shared" si="759"/>
        <v>0</v>
      </c>
      <c r="AN196" s="58">
        <f t="shared" si="759"/>
        <v>0.04</v>
      </c>
      <c r="AO196" s="58">
        <f t="shared" si="759"/>
        <v>0</v>
      </c>
      <c r="AP196" s="58">
        <f t="shared" si="759"/>
        <v>0</v>
      </c>
      <c r="AQ196" s="58">
        <f t="shared" si="759"/>
        <v>0</v>
      </c>
      <c r="AR196" s="58">
        <f t="shared" si="759"/>
        <v>0</v>
      </c>
      <c r="AS196" s="58">
        <f t="shared" si="759"/>
        <v>0.04</v>
      </c>
      <c r="AT196" s="58">
        <f t="shared" si="759"/>
        <v>0</v>
      </c>
      <c r="AU196" s="58">
        <f t="shared" si="759"/>
        <v>0.04</v>
      </c>
      <c r="AV196" s="51">
        <f t="shared" si="759"/>
        <v>40765749</v>
      </c>
      <c r="AW196" s="51">
        <f t="shared" si="759"/>
        <v>29692310</v>
      </c>
      <c r="AX196" s="51">
        <f t="shared" si="759"/>
        <v>98000</v>
      </c>
      <c r="AY196" s="51">
        <f t="shared" si="759"/>
        <v>10069125</v>
      </c>
      <c r="AZ196" s="51">
        <f t="shared" si="759"/>
        <v>593848</v>
      </c>
      <c r="BA196" s="51">
        <f t="shared" si="759"/>
        <v>312466</v>
      </c>
      <c r="BB196" s="58">
        <f t="shared" si="759"/>
        <v>58.780000000000008</v>
      </c>
      <c r="BC196" s="58">
        <f t="shared" si="759"/>
        <v>46.31</v>
      </c>
      <c r="BD196" s="58">
        <f t="shared" si="759"/>
        <v>12.47</v>
      </c>
      <c r="BE196" s="43">
        <f>AV196-H196</f>
        <v>26156</v>
      </c>
    </row>
    <row r="197" spans="1:57" x14ac:dyDescent="0.25">
      <c r="A197" s="26">
        <v>1459</v>
      </c>
      <c r="B197" s="6">
        <v>600023133</v>
      </c>
      <c r="C197" s="27">
        <v>70842922</v>
      </c>
      <c r="D197" s="28" t="s">
        <v>59</v>
      </c>
      <c r="E197" s="6">
        <v>3112</v>
      </c>
      <c r="F197" s="6" t="s">
        <v>72</v>
      </c>
      <c r="G197" s="6" t="s">
        <v>19</v>
      </c>
      <c r="H197" s="29">
        <v>2503248</v>
      </c>
      <c r="I197" s="29">
        <v>1832730</v>
      </c>
      <c r="J197" s="29">
        <v>0</v>
      </c>
      <c r="K197" s="29">
        <v>619463</v>
      </c>
      <c r="L197" s="29">
        <v>36655</v>
      </c>
      <c r="M197" s="29">
        <v>14400</v>
      </c>
      <c r="N197" s="63">
        <v>3.9</v>
      </c>
      <c r="O197" s="47">
        <v>3</v>
      </c>
      <c r="P197" s="47">
        <v>0.9</v>
      </c>
      <c r="Q197" s="9">
        <f>(OON!CF197+OON!CG197)*-1</f>
        <v>0</v>
      </c>
      <c r="R197" s="29"/>
      <c r="S197" s="29"/>
      <c r="T197" s="29"/>
      <c r="U197" s="29"/>
      <c r="V197" s="29"/>
      <c r="W197" s="29"/>
      <c r="X197" s="9">
        <f t="shared" ref="X197:X199" si="760">SUM(Q197:W197)</f>
        <v>0</v>
      </c>
      <c r="Y197" s="9"/>
      <c r="Z197" s="9">
        <f>OON!CF197+OON!CG197</f>
        <v>0</v>
      </c>
      <c r="AA197" s="9">
        <f>OON!CA197+OON!CE197</f>
        <v>0</v>
      </c>
      <c r="AB197" s="9">
        <f t="shared" ref="AB197:AB199" si="761">SUM(Y197:AA197)</f>
        <v>0</v>
      </c>
      <c r="AC197" s="9">
        <f t="shared" ref="AC197:AC199" si="762">X197+AB197</f>
        <v>0</v>
      </c>
      <c r="AD197" s="9">
        <f t="shared" ref="AD197:AD199" si="763">ROUND((X197+Y197+Z197)*33.8%,0)</f>
        <v>0</v>
      </c>
      <c r="AE197" s="9">
        <f t="shared" ref="AE197:AE199" si="764">ROUND(X197*2%,0)</f>
        <v>0</v>
      </c>
      <c r="AF197" s="29"/>
      <c r="AG197" s="29"/>
      <c r="AH197" s="29"/>
      <c r="AI197" s="9">
        <f t="shared" ref="AI197:AI199" si="765">AF197+AG197+AH197</f>
        <v>0</v>
      </c>
      <c r="AJ197" s="47">
        <f>OON!CJ197</f>
        <v>0</v>
      </c>
      <c r="AK197" s="47">
        <f>OON!CK197</f>
        <v>0</v>
      </c>
      <c r="AL197" s="47"/>
      <c r="AM197" s="47"/>
      <c r="AN197" s="47"/>
      <c r="AO197" s="47"/>
      <c r="AP197" s="47"/>
      <c r="AQ197" s="47"/>
      <c r="AR197" s="47"/>
      <c r="AS197" s="47">
        <f t="shared" ref="AS197:AS199" si="766">AJ197+AL197+AM197+AP197+AR197+AN197</f>
        <v>0</v>
      </c>
      <c r="AT197" s="47">
        <f t="shared" ref="AT197:AT199" si="767">AK197+AQ197+AO197</f>
        <v>0</v>
      </c>
      <c r="AU197" s="47">
        <f t="shared" ref="AU197:AU199" si="768">AS197+AT197</f>
        <v>0</v>
      </c>
      <c r="AV197" s="9">
        <f t="shared" ref="AV197:AV199" si="769">AW197+AX197+AY197+AZ197+BA197</f>
        <v>2503248</v>
      </c>
      <c r="AW197" s="9">
        <f t="shared" ref="AW197:AW199" si="770">I197+X197</f>
        <v>1832730</v>
      </c>
      <c r="AX197" s="9">
        <f t="shared" ref="AX197:AX199" si="771">J197+AB197</f>
        <v>0</v>
      </c>
      <c r="AY197" s="9">
        <f t="shared" ref="AY197:AY199" si="772">K197+AD197</f>
        <v>619463</v>
      </c>
      <c r="AZ197" s="9">
        <f t="shared" ref="AZ197:AZ199" si="773">L197+AE197</f>
        <v>36655</v>
      </c>
      <c r="BA197" s="9">
        <f t="shared" ref="BA197:BA199" si="774">M197+AI197</f>
        <v>14400</v>
      </c>
      <c r="BB197" s="47">
        <f t="shared" ref="BB197:BB199" si="775">BC197+BD197</f>
        <v>3.9</v>
      </c>
      <c r="BC197" s="47">
        <f t="shared" ref="BC197:BC199" si="776">O197+AS197</f>
        <v>3</v>
      </c>
      <c r="BD197" s="47">
        <f t="shared" ref="BD197:BD199" si="777">P197+AT197</f>
        <v>0.9</v>
      </c>
    </row>
    <row r="198" spans="1:57" x14ac:dyDescent="0.25">
      <c r="A198" s="5">
        <v>1459</v>
      </c>
      <c r="B198" s="2">
        <v>600023133</v>
      </c>
      <c r="C198" s="7">
        <v>70842922</v>
      </c>
      <c r="D198" s="8" t="s">
        <v>59</v>
      </c>
      <c r="E198" s="2">
        <v>3114</v>
      </c>
      <c r="F198" s="2" t="s">
        <v>74</v>
      </c>
      <c r="G198" s="2" t="s">
        <v>19</v>
      </c>
      <c r="H198" s="9">
        <v>3902859</v>
      </c>
      <c r="I198" s="9">
        <v>2845383</v>
      </c>
      <c r="J198" s="9">
        <v>0</v>
      </c>
      <c r="K198" s="9">
        <v>961739</v>
      </c>
      <c r="L198" s="9">
        <v>56907</v>
      </c>
      <c r="M198" s="9">
        <v>38830</v>
      </c>
      <c r="N198" s="63">
        <v>5.2799999999999994</v>
      </c>
      <c r="O198" s="47">
        <v>3.09</v>
      </c>
      <c r="P198" s="47">
        <v>2.19</v>
      </c>
      <c r="Q198" s="9">
        <f>(OON!CF198+OON!CG198)*-1</f>
        <v>0</v>
      </c>
      <c r="R198" s="9"/>
      <c r="S198" s="9"/>
      <c r="T198" s="9"/>
      <c r="U198" s="9"/>
      <c r="V198" s="9"/>
      <c r="W198" s="9"/>
      <c r="X198" s="9">
        <f t="shared" si="760"/>
        <v>0</v>
      </c>
      <c r="Y198" s="9"/>
      <c r="Z198" s="9">
        <f>OON!CF198+OON!CG198</f>
        <v>0</v>
      </c>
      <c r="AA198" s="9">
        <f>OON!CA198+OON!CE198</f>
        <v>0</v>
      </c>
      <c r="AB198" s="9">
        <f t="shared" si="761"/>
        <v>0</v>
      </c>
      <c r="AC198" s="9">
        <f t="shared" si="762"/>
        <v>0</v>
      </c>
      <c r="AD198" s="9">
        <f t="shared" si="763"/>
        <v>0</v>
      </c>
      <c r="AE198" s="9">
        <f t="shared" si="764"/>
        <v>0</v>
      </c>
      <c r="AF198" s="9"/>
      <c r="AG198" s="9"/>
      <c r="AH198" s="9"/>
      <c r="AI198" s="9">
        <f t="shared" si="765"/>
        <v>0</v>
      </c>
      <c r="AJ198" s="47">
        <f>OON!CJ198</f>
        <v>0</v>
      </c>
      <c r="AK198" s="47">
        <f>OON!CK198</f>
        <v>0</v>
      </c>
      <c r="AL198" s="47"/>
      <c r="AM198" s="47"/>
      <c r="AN198" s="47"/>
      <c r="AO198" s="47"/>
      <c r="AP198" s="47"/>
      <c r="AQ198" s="47"/>
      <c r="AR198" s="47"/>
      <c r="AS198" s="47">
        <f t="shared" si="766"/>
        <v>0</v>
      </c>
      <c r="AT198" s="47">
        <f t="shared" si="767"/>
        <v>0</v>
      </c>
      <c r="AU198" s="47">
        <f t="shared" si="768"/>
        <v>0</v>
      </c>
      <c r="AV198" s="9">
        <f t="shared" si="769"/>
        <v>3902859</v>
      </c>
      <c r="AW198" s="9">
        <f t="shared" si="770"/>
        <v>2845383</v>
      </c>
      <c r="AX198" s="9">
        <f t="shared" si="771"/>
        <v>0</v>
      </c>
      <c r="AY198" s="9">
        <f t="shared" si="772"/>
        <v>961739</v>
      </c>
      <c r="AZ198" s="9">
        <f t="shared" si="773"/>
        <v>56907</v>
      </c>
      <c r="BA198" s="9">
        <f t="shared" si="774"/>
        <v>38830</v>
      </c>
      <c r="BB198" s="47">
        <f t="shared" si="775"/>
        <v>5.2799999999999994</v>
      </c>
      <c r="BC198" s="47">
        <f t="shared" si="776"/>
        <v>3.09</v>
      </c>
      <c r="BD198" s="47">
        <f t="shared" si="777"/>
        <v>2.19</v>
      </c>
    </row>
    <row r="199" spans="1:57" x14ac:dyDescent="0.25">
      <c r="A199" s="5">
        <v>1459</v>
      </c>
      <c r="B199" s="2">
        <v>600023133</v>
      </c>
      <c r="C199" s="7">
        <v>70842922</v>
      </c>
      <c r="D199" s="8" t="s">
        <v>59</v>
      </c>
      <c r="E199" s="20">
        <v>3114</v>
      </c>
      <c r="F199" s="20" t="s">
        <v>110</v>
      </c>
      <c r="G199" s="20" t="s">
        <v>96</v>
      </c>
      <c r="H199" s="9">
        <v>0</v>
      </c>
      <c r="I199" s="50">
        <v>0</v>
      </c>
      <c r="J199" s="50">
        <v>0</v>
      </c>
      <c r="K199" s="50">
        <v>0</v>
      </c>
      <c r="L199" s="50">
        <v>0</v>
      </c>
      <c r="M199" s="50">
        <v>0</v>
      </c>
      <c r="N199" s="63">
        <v>0</v>
      </c>
      <c r="O199" s="47">
        <v>0</v>
      </c>
      <c r="P199" s="47">
        <v>0</v>
      </c>
      <c r="Q199" s="9">
        <f>(OON!CF199+OON!CG199)*-1</f>
        <v>0</v>
      </c>
      <c r="R199" s="50"/>
      <c r="S199" s="50"/>
      <c r="T199" s="50"/>
      <c r="U199" s="50"/>
      <c r="V199" s="50"/>
      <c r="W199" s="50"/>
      <c r="X199" s="9">
        <f t="shared" si="760"/>
        <v>0</v>
      </c>
      <c r="Y199" s="9"/>
      <c r="Z199" s="9">
        <f>OON!CF199+OON!CG199</f>
        <v>0</v>
      </c>
      <c r="AA199" s="9">
        <f>OON!CA199+OON!CE199</f>
        <v>0</v>
      </c>
      <c r="AB199" s="9">
        <f t="shared" si="761"/>
        <v>0</v>
      </c>
      <c r="AC199" s="9">
        <f t="shared" si="762"/>
        <v>0</v>
      </c>
      <c r="AD199" s="9">
        <f t="shared" si="763"/>
        <v>0</v>
      </c>
      <c r="AE199" s="9">
        <f t="shared" si="764"/>
        <v>0</v>
      </c>
      <c r="AF199" s="50"/>
      <c r="AG199" s="50"/>
      <c r="AH199" s="50"/>
      <c r="AI199" s="9">
        <f t="shared" si="765"/>
        <v>0</v>
      </c>
      <c r="AJ199" s="47">
        <f>OON!CJ199</f>
        <v>0</v>
      </c>
      <c r="AK199" s="47">
        <f>OON!CK199</f>
        <v>0</v>
      </c>
      <c r="AL199" s="47"/>
      <c r="AM199" s="47"/>
      <c r="AN199" s="47"/>
      <c r="AO199" s="47"/>
      <c r="AP199" s="47"/>
      <c r="AQ199" s="47"/>
      <c r="AR199" s="47"/>
      <c r="AS199" s="47">
        <f t="shared" si="766"/>
        <v>0</v>
      </c>
      <c r="AT199" s="47">
        <f t="shared" si="767"/>
        <v>0</v>
      </c>
      <c r="AU199" s="47">
        <f t="shared" si="768"/>
        <v>0</v>
      </c>
      <c r="AV199" s="9">
        <f t="shared" si="769"/>
        <v>0</v>
      </c>
      <c r="AW199" s="9">
        <f t="shared" si="770"/>
        <v>0</v>
      </c>
      <c r="AX199" s="9">
        <f t="shared" si="771"/>
        <v>0</v>
      </c>
      <c r="AY199" s="9">
        <f t="shared" si="772"/>
        <v>0</v>
      </c>
      <c r="AZ199" s="9">
        <f t="shared" si="773"/>
        <v>0</v>
      </c>
      <c r="BA199" s="9">
        <f t="shared" si="774"/>
        <v>0</v>
      </c>
      <c r="BB199" s="47">
        <f t="shared" si="775"/>
        <v>0</v>
      </c>
      <c r="BC199" s="47">
        <f t="shared" si="776"/>
        <v>0</v>
      </c>
      <c r="BD199" s="47">
        <f t="shared" si="777"/>
        <v>0</v>
      </c>
    </row>
    <row r="200" spans="1:57" x14ac:dyDescent="0.25">
      <c r="A200" s="30"/>
      <c r="B200" s="31"/>
      <c r="C200" s="32"/>
      <c r="D200" s="33" t="s">
        <v>186</v>
      </c>
      <c r="E200" s="35"/>
      <c r="F200" s="35"/>
      <c r="G200" s="35"/>
      <c r="H200" s="34">
        <v>6406107</v>
      </c>
      <c r="I200" s="51">
        <v>4678113</v>
      </c>
      <c r="J200" s="51">
        <v>0</v>
      </c>
      <c r="K200" s="51">
        <v>1581202</v>
      </c>
      <c r="L200" s="51">
        <v>93562</v>
      </c>
      <c r="M200" s="51">
        <v>53230</v>
      </c>
      <c r="N200" s="65">
        <v>9.18</v>
      </c>
      <c r="O200" s="65">
        <v>6.09</v>
      </c>
      <c r="P200" s="65">
        <v>3.09</v>
      </c>
      <c r="Q200" s="51">
        <f t="shared" ref="Q200:BD200" si="778">SUM(Q197:Q199)</f>
        <v>0</v>
      </c>
      <c r="R200" s="51">
        <f t="shared" si="778"/>
        <v>0</v>
      </c>
      <c r="S200" s="51">
        <f t="shared" si="778"/>
        <v>0</v>
      </c>
      <c r="T200" s="51">
        <f t="shared" si="778"/>
        <v>0</v>
      </c>
      <c r="U200" s="51">
        <f t="shared" si="778"/>
        <v>0</v>
      </c>
      <c r="V200" s="51">
        <f t="shared" si="778"/>
        <v>0</v>
      </c>
      <c r="W200" s="51">
        <f t="shared" si="778"/>
        <v>0</v>
      </c>
      <c r="X200" s="51">
        <f t="shared" si="778"/>
        <v>0</v>
      </c>
      <c r="Y200" s="51">
        <f t="shared" si="778"/>
        <v>0</v>
      </c>
      <c r="Z200" s="51">
        <f t="shared" si="778"/>
        <v>0</v>
      </c>
      <c r="AA200" s="51">
        <f t="shared" si="778"/>
        <v>0</v>
      </c>
      <c r="AB200" s="51">
        <f t="shared" si="778"/>
        <v>0</v>
      </c>
      <c r="AC200" s="51">
        <f t="shared" si="778"/>
        <v>0</v>
      </c>
      <c r="AD200" s="51">
        <f t="shared" si="778"/>
        <v>0</v>
      </c>
      <c r="AE200" s="51">
        <f t="shared" si="778"/>
        <v>0</v>
      </c>
      <c r="AF200" s="51">
        <f t="shared" si="778"/>
        <v>0</v>
      </c>
      <c r="AG200" s="51">
        <f t="shared" si="778"/>
        <v>0</v>
      </c>
      <c r="AH200" s="51">
        <f t="shared" si="778"/>
        <v>0</v>
      </c>
      <c r="AI200" s="51">
        <f t="shared" si="778"/>
        <v>0</v>
      </c>
      <c r="AJ200" s="58">
        <f t="shared" si="778"/>
        <v>0</v>
      </c>
      <c r="AK200" s="58">
        <f t="shared" si="778"/>
        <v>0</v>
      </c>
      <c r="AL200" s="58">
        <f t="shared" si="778"/>
        <v>0</v>
      </c>
      <c r="AM200" s="58">
        <f t="shared" si="778"/>
        <v>0</v>
      </c>
      <c r="AN200" s="58">
        <f t="shared" si="778"/>
        <v>0</v>
      </c>
      <c r="AO200" s="58">
        <f t="shared" si="778"/>
        <v>0</v>
      </c>
      <c r="AP200" s="58">
        <f t="shared" si="778"/>
        <v>0</v>
      </c>
      <c r="AQ200" s="58">
        <f t="shared" si="778"/>
        <v>0</v>
      </c>
      <c r="AR200" s="58">
        <f t="shared" si="778"/>
        <v>0</v>
      </c>
      <c r="AS200" s="58">
        <f t="shared" si="778"/>
        <v>0</v>
      </c>
      <c r="AT200" s="58">
        <f t="shared" si="778"/>
        <v>0</v>
      </c>
      <c r="AU200" s="58">
        <f t="shared" si="778"/>
        <v>0</v>
      </c>
      <c r="AV200" s="51">
        <f t="shared" si="778"/>
        <v>6406107</v>
      </c>
      <c r="AW200" s="51">
        <f t="shared" si="778"/>
        <v>4678113</v>
      </c>
      <c r="AX200" s="51">
        <f t="shared" si="778"/>
        <v>0</v>
      </c>
      <c r="AY200" s="51">
        <f t="shared" si="778"/>
        <v>1581202</v>
      </c>
      <c r="AZ200" s="51">
        <f t="shared" si="778"/>
        <v>93562</v>
      </c>
      <c r="BA200" s="51">
        <f t="shared" si="778"/>
        <v>53230</v>
      </c>
      <c r="BB200" s="58">
        <f t="shared" si="778"/>
        <v>9.18</v>
      </c>
      <c r="BC200" s="58">
        <f t="shared" si="778"/>
        <v>6.09</v>
      </c>
      <c r="BD200" s="58">
        <f t="shared" si="778"/>
        <v>3.09</v>
      </c>
      <c r="BE200" s="43">
        <f>AV200-H200</f>
        <v>0</v>
      </c>
    </row>
    <row r="201" spans="1:57" x14ac:dyDescent="0.25">
      <c r="A201" s="26">
        <v>1460</v>
      </c>
      <c r="B201" s="6">
        <v>600171523</v>
      </c>
      <c r="C201" s="27">
        <v>70972826</v>
      </c>
      <c r="D201" s="28" t="s">
        <v>60</v>
      </c>
      <c r="E201" s="6">
        <v>3112</v>
      </c>
      <c r="F201" s="6" t="s">
        <v>72</v>
      </c>
      <c r="G201" s="6" t="s">
        <v>19</v>
      </c>
      <c r="H201" s="29">
        <v>1573648</v>
      </c>
      <c r="I201" s="29">
        <v>1154490</v>
      </c>
      <c r="J201" s="29">
        <v>0</v>
      </c>
      <c r="K201" s="29">
        <v>390218</v>
      </c>
      <c r="L201" s="29">
        <v>23090</v>
      </c>
      <c r="M201" s="29">
        <v>5850</v>
      </c>
      <c r="N201" s="63">
        <v>2.1</v>
      </c>
      <c r="O201" s="47">
        <v>2</v>
      </c>
      <c r="P201" s="47">
        <v>0.1</v>
      </c>
      <c r="Q201" s="9">
        <f>(OON!CF201+OON!CG201)*-1</f>
        <v>0</v>
      </c>
      <c r="R201" s="29"/>
      <c r="S201" s="29"/>
      <c r="T201" s="29"/>
      <c r="U201" s="29"/>
      <c r="V201" s="29"/>
      <c r="W201" s="29"/>
      <c r="X201" s="9">
        <f t="shared" ref="X201:X204" si="779">SUM(Q201:W201)</f>
        <v>0</v>
      </c>
      <c r="Y201" s="9"/>
      <c r="Z201" s="9">
        <f>OON!CF201+OON!CG201</f>
        <v>0</v>
      </c>
      <c r="AA201" s="9">
        <f>OON!CA201+OON!CE201</f>
        <v>0</v>
      </c>
      <c r="AB201" s="9">
        <f t="shared" ref="AB201:AB204" si="780">SUM(Y201:AA201)</f>
        <v>0</v>
      </c>
      <c r="AC201" s="9">
        <f t="shared" ref="AC201:AC204" si="781">X201+AB201</f>
        <v>0</v>
      </c>
      <c r="AD201" s="9">
        <f t="shared" ref="AD201:AD204" si="782">ROUND((X201+Y201+Z201)*33.8%,0)</f>
        <v>0</v>
      </c>
      <c r="AE201" s="9">
        <f t="shared" ref="AE201:AE204" si="783">ROUND(X201*2%,0)</f>
        <v>0</v>
      </c>
      <c r="AF201" s="29"/>
      <c r="AG201" s="29"/>
      <c r="AH201" s="29"/>
      <c r="AI201" s="9">
        <f t="shared" ref="AI201:AI204" si="784">AF201+AG201+AH201</f>
        <v>0</v>
      </c>
      <c r="AJ201" s="47">
        <f>OON!CJ201</f>
        <v>0</v>
      </c>
      <c r="AK201" s="47">
        <f>OON!CK201</f>
        <v>0</v>
      </c>
      <c r="AL201" s="47"/>
      <c r="AM201" s="47"/>
      <c r="AN201" s="47"/>
      <c r="AO201" s="47"/>
      <c r="AP201" s="47"/>
      <c r="AQ201" s="47"/>
      <c r="AR201" s="47"/>
      <c r="AS201" s="47">
        <f t="shared" ref="AS201:AS204" si="785">AJ201+AL201+AM201+AP201+AR201+AN201</f>
        <v>0</v>
      </c>
      <c r="AT201" s="47">
        <f t="shared" ref="AT201:AT204" si="786">AK201+AQ201+AO201</f>
        <v>0</v>
      </c>
      <c r="AU201" s="47">
        <f t="shared" ref="AU201:AU204" si="787">AS201+AT201</f>
        <v>0</v>
      </c>
      <c r="AV201" s="9">
        <f t="shared" ref="AV201:AV204" si="788">AW201+AX201+AY201+AZ201+BA201</f>
        <v>1573648</v>
      </c>
      <c r="AW201" s="9">
        <f t="shared" ref="AW201:AW204" si="789">I201+X201</f>
        <v>1154490</v>
      </c>
      <c r="AX201" s="9">
        <f t="shared" ref="AX201:AX204" si="790">J201+AB201</f>
        <v>0</v>
      </c>
      <c r="AY201" s="9">
        <f t="shared" ref="AY201:AY204" si="791">K201+AD201</f>
        <v>390218</v>
      </c>
      <c r="AZ201" s="9">
        <f t="shared" ref="AZ201:AZ204" si="792">L201+AE201</f>
        <v>23090</v>
      </c>
      <c r="BA201" s="9">
        <f t="shared" ref="BA201:BA204" si="793">M201+AI201</f>
        <v>5850</v>
      </c>
      <c r="BB201" s="47">
        <f t="shared" ref="BB201:BB204" si="794">BC201+BD201</f>
        <v>2.1</v>
      </c>
      <c r="BC201" s="47">
        <f t="shared" ref="BC201:BC204" si="795">O201+AS201</f>
        <v>2</v>
      </c>
      <c r="BD201" s="47">
        <f t="shared" ref="BD201:BD204" si="796">P201+AT201</f>
        <v>0.1</v>
      </c>
    </row>
    <row r="202" spans="1:57" x14ac:dyDescent="0.25">
      <c r="A202" s="5">
        <v>1460</v>
      </c>
      <c r="B202" s="2">
        <v>600171523</v>
      </c>
      <c r="C202" s="7">
        <v>70972826</v>
      </c>
      <c r="D202" s="8" t="s">
        <v>60</v>
      </c>
      <c r="E202" s="2">
        <v>3114</v>
      </c>
      <c r="F202" s="2" t="s">
        <v>74</v>
      </c>
      <c r="G202" s="2" t="s">
        <v>19</v>
      </c>
      <c r="H202" s="9">
        <v>7161638</v>
      </c>
      <c r="I202" s="9">
        <v>5183836</v>
      </c>
      <c r="J202" s="9">
        <v>0</v>
      </c>
      <c r="K202" s="9">
        <v>1752136</v>
      </c>
      <c r="L202" s="9">
        <v>103676</v>
      </c>
      <c r="M202" s="9">
        <v>121990</v>
      </c>
      <c r="N202" s="63">
        <v>9.7100000000000009</v>
      </c>
      <c r="O202" s="47">
        <v>6.45</v>
      </c>
      <c r="P202" s="47">
        <v>3.26</v>
      </c>
      <c r="Q202" s="9">
        <f>(OON!CF202+OON!CG202)*-1</f>
        <v>0</v>
      </c>
      <c r="R202" s="9"/>
      <c r="S202" s="9"/>
      <c r="T202" s="9"/>
      <c r="U202" s="9"/>
      <c r="V202" s="9"/>
      <c r="W202" s="9"/>
      <c r="X202" s="9">
        <f t="shared" si="779"/>
        <v>0</v>
      </c>
      <c r="Y202" s="9"/>
      <c r="Z202" s="9">
        <f>OON!CF202+OON!CG202</f>
        <v>0</v>
      </c>
      <c r="AA202" s="9">
        <f>OON!CA202+OON!CE202</f>
        <v>0</v>
      </c>
      <c r="AB202" s="9">
        <f t="shared" si="780"/>
        <v>0</v>
      </c>
      <c r="AC202" s="9">
        <f t="shared" si="781"/>
        <v>0</v>
      </c>
      <c r="AD202" s="9">
        <f t="shared" si="782"/>
        <v>0</v>
      </c>
      <c r="AE202" s="9">
        <f t="shared" si="783"/>
        <v>0</v>
      </c>
      <c r="AF202" s="9"/>
      <c r="AG202" s="9"/>
      <c r="AH202" s="9"/>
      <c r="AI202" s="9">
        <f t="shared" si="784"/>
        <v>0</v>
      </c>
      <c r="AJ202" s="47">
        <f>OON!CJ202</f>
        <v>0</v>
      </c>
      <c r="AK202" s="47">
        <f>OON!CK202</f>
        <v>0</v>
      </c>
      <c r="AL202" s="47"/>
      <c r="AM202" s="47"/>
      <c r="AN202" s="47"/>
      <c r="AO202" s="47"/>
      <c r="AP202" s="47"/>
      <c r="AQ202" s="47"/>
      <c r="AR202" s="47"/>
      <c r="AS202" s="47">
        <f t="shared" si="785"/>
        <v>0</v>
      </c>
      <c r="AT202" s="47">
        <f t="shared" si="786"/>
        <v>0</v>
      </c>
      <c r="AU202" s="47">
        <f t="shared" si="787"/>
        <v>0</v>
      </c>
      <c r="AV202" s="9">
        <f t="shared" si="788"/>
        <v>7161638</v>
      </c>
      <c r="AW202" s="9">
        <f t="shared" si="789"/>
        <v>5183836</v>
      </c>
      <c r="AX202" s="9">
        <f t="shared" si="790"/>
        <v>0</v>
      </c>
      <c r="AY202" s="9">
        <f t="shared" si="791"/>
        <v>1752136</v>
      </c>
      <c r="AZ202" s="9">
        <f t="shared" si="792"/>
        <v>103676</v>
      </c>
      <c r="BA202" s="9">
        <f t="shared" si="793"/>
        <v>121990</v>
      </c>
      <c r="BB202" s="47">
        <f t="shared" si="794"/>
        <v>9.7100000000000009</v>
      </c>
      <c r="BC202" s="47">
        <f t="shared" si="795"/>
        <v>6.45</v>
      </c>
      <c r="BD202" s="47">
        <f t="shared" si="796"/>
        <v>3.26</v>
      </c>
    </row>
    <row r="203" spans="1:57" x14ac:dyDescent="0.25">
      <c r="A203" s="5">
        <v>1460</v>
      </c>
      <c r="B203" s="2">
        <v>600171523</v>
      </c>
      <c r="C203" s="7">
        <v>70972826</v>
      </c>
      <c r="D203" s="8" t="s">
        <v>60</v>
      </c>
      <c r="E203" s="20">
        <v>3114</v>
      </c>
      <c r="F203" s="20" t="s">
        <v>110</v>
      </c>
      <c r="G203" s="20" t="s">
        <v>96</v>
      </c>
      <c r="H203" s="9">
        <v>0</v>
      </c>
      <c r="I203" s="50">
        <v>0</v>
      </c>
      <c r="J203" s="50">
        <v>0</v>
      </c>
      <c r="K203" s="50">
        <v>0</v>
      </c>
      <c r="L203" s="50">
        <v>0</v>
      </c>
      <c r="M203" s="50">
        <v>0</v>
      </c>
      <c r="N203" s="63">
        <v>0</v>
      </c>
      <c r="O203" s="47">
        <v>0</v>
      </c>
      <c r="P203" s="47">
        <v>0</v>
      </c>
      <c r="Q203" s="9">
        <f>(OON!CF203+OON!CG203)*-1</f>
        <v>0</v>
      </c>
      <c r="R203" s="50"/>
      <c r="S203" s="50"/>
      <c r="T203" s="50"/>
      <c r="U203" s="50"/>
      <c r="V203" s="50"/>
      <c r="W203" s="50"/>
      <c r="X203" s="9">
        <f t="shared" si="779"/>
        <v>0</v>
      </c>
      <c r="Y203" s="9"/>
      <c r="Z203" s="9">
        <f>OON!CF203+OON!CG203</f>
        <v>0</v>
      </c>
      <c r="AA203" s="9">
        <f>OON!CA203+OON!CE203</f>
        <v>0</v>
      </c>
      <c r="AB203" s="9">
        <f t="shared" si="780"/>
        <v>0</v>
      </c>
      <c r="AC203" s="9">
        <f t="shared" si="781"/>
        <v>0</v>
      </c>
      <c r="AD203" s="9">
        <f t="shared" si="782"/>
        <v>0</v>
      </c>
      <c r="AE203" s="9">
        <f t="shared" si="783"/>
        <v>0</v>
      </c>
      <c r="AF203" s="50"/>
      <c r="AG203" s="50"/>
      <c r="AH203" s="50"/>
      <c r="AI203" s="9">
        <f t="shared" si="784"/>
        <v>0</v>
      </c>
      <c r="AJ203" s="47">
        <f>OON!CJ203</f>
        <v>0</v>
      </c>
      <c r="AK203" s="47">
        <f>OON!CK203</f>
        <v>0</v>
      </c>
      <c r="AL203" s="47"/>
      <c r="AM203" s="47"/>
      <c r="AN203" s="47"/>
      <c r="AO203" s="47"/>
      <c r="AP203" s="47"/>
      <c r="AQ203" s="47"/>
      <c r="AR203" s="47"/>
      <c r="AS203" s="47">
        <f t="shared" si="785"/>
        <v>0</v>
      </c>
      <c r="AT203" s="47">
        <f t="shared" si="786"/>
        <v>0</v>
      </c>
      <c r="AU203" s="47">
        <f t="shared" si="787"/>
        <v>0</v>
      </c>
      <c r="AV203" s="9">
        <f t="shared" si="788"/>
        <v>0</v>
      </c>
      <c r="AW203" s="9">
        <f t="shared" si="789"/>
        <v>0</v>
      </c>
      <c r="AX203" s="9">
        <f t="shared" si="790"/>
        <v>0</v>
      </c>
      <c r="AY203" s="9">
        <f t="shared" si="791"/>
        <v>0</v>
      </c>
      <c r="AZ203" s="9">
        <f t="shared" si="792"/>
        <v>0</v>
      </c>
      <c r="BA203" s="9">
        <f t="shared" si="793"/>
        <v>0</v>
      </c>
      <c r="BB203" s="47">
        <f t="shared" si="794"/>
        <v>0</v>
      </c>
      <c r="BC203" s="47">
        <f t="shared" si="795"/>
        <v>0</v>
      </c>
      <c r="BD203" s="47">
        <f t="shared" si="796"/>
        <v>0</v>
      </c>
    </row>
    <row r="204" spans="1:57" x14ac:dyDescent="0.25">
      <c r="A204" s="5">
        <v>1460</v>
      </c>
      <c r="B204" s="2">
        <v>600171523</v>
      </c>
      <c r="C204" s="7">
        <v>70972826</v>
      </c>
      <c r="D204" s="8" t="s">
        <v>60</v>
      </c>
      <c r="E204" s="2">
        <v>3146</v>
      </c>
      <c r="F204" s="2" t="s">
        <v>57</v>
      </c>
      <c r="G204" s="7" t="s">
        <v>96</v>
      </c>
      <c r="H204" s="9">
        <v>2213392</v>
      </c>
      <c r="I204" s="9">
        <v>1578622</v>
      </c>
      <c r="J204" s="9">
        <v>50000</v>
      </c>
      <c r="K204" s="9">
        <v>550474</v>
      </c>
      <c r="L204" s="9">
        <v>31572</v>
      </c>
      <c r="M204" s="9">
        <v>2724</v>
      </c>
      <c r="N204" s="63">
        <v>2.68</v>
      </c>
      <c r="O204" s="47">
        <v>2.29</v>
      </c>
      <c r="P204" s="47">
        <v>0.39</v>
      </c>
      <c r="Q204" s="9">
        <f>(OON!CF204+OON!CG204)*-1</f>
        <v>0</v>
      </c>
      <c r="R204" s="50"/>
      <c r="S204" s="50"/>
      <c r="T204" s="50"/>
      <c r="U204" s="50"/>
      <c r="V204" s="50"/>
      <c r="W204" s="50"/>
      <c r="X204" s="9">
        <f t="shared" si="779"/>
        <v>0</v>
      </c>
      <c r="Y204" s="9"/>
      <c r="Z204" s="9">
        <f>OON!CF204+OON!CG204</f>
        <v>0</v>
      </c>
      <c r="AA204" s="9">
        <f>OON!CA204+OON!CE204</f>
        <v>0</v>
      </c>
      <c r="AB204" s="9">
        <f t="shared" si="780"/>
        <v>0</v>
      </c>
      <c r="AC204" s="9">
        <f t="shared" si="781"/>
        <v>0</v>
      </c>
      <c r="AD204" s="9">
        <f t="shared" si="782"/>
        <v>0</v>
      </c>
      <c r="AE204" s="9">
        <f t="shared" si="783"/>
        <v>0</v>
      </c>
      <c r="AF204" s="50"/>
      <c r="AG204" s="50"/>
      <c r="AH204" s="50"/>
      <c r="AI204" s="9">
        <f t="shared" si="784"/>
        <v>0</v>
      </c>
      <c r="AJ204" s="47">
        <f>OON!CJ204</f>
        <v>0</v>
      </c>
      <c r="AK204" s="47">
        <f>OON!CK204</f>
        <v>0</v>
      </c>
      <c r="AL204" s="47"/>
      <c r="AM204" s="47"/>
      <c r="AN204" s="47"/>
      <c r="AO204" s="47"/>
      <c r="AP204" s="47"/>
      <c r="AQ204" s="47"/>
      <c r="AR204" s="47"/>
      <c r="AS204" s="47">
        <f t="shared" si="785"/>
        <v>0</v>
      </c>
      <c r="AT204" s="47">
        <f t="shared" si="786"/>
        <v>0</v>
      </c>
      <c r="AU204" s="47">
        <f t="shared" si="787"/>
        <v>0</v>
      </c>
      <c r="AV204" s="9">
        <f t="shared" si="788"/>
        <v>2213392</v>
      </c>
      <c r="AW204" s="9">
        <f t="shared" si="789"/>
        <v>1578622</v>
      </c>
      <c r="AX204" s="9">
        <f t="shared" si="790"/>
        <v>50000</v>
      </c>
      <c r="AY204" s="9">
        <f t="shared" si="791"/>
        <v>550474</v>
      </c>
      <c r="AZ204" s="9">
        <f t="shared" si="792"/>
        <v>31572</v>
      </c>
      <c r="BA204" s="9">
        <f t="shared" si="793"/>
        <v>2724</v>
      </c>
      <c r="BB204" s="47">
        <f t="shared" si="794"/>
        <v>2.68</v>
      </c>
      <c r="BC204" s="47">
        <f t="shared" si="795"/>
        <v>2.29</v>
      </c>
      <c r="BD204" s="47">
        <f t="shared" si="796"/>
        <v>0.39</v>
      </c>
    </row>
    <row r="205" spans="1:57" x14ac:dyDescent="0.25">
      <c r="A205" s="30"/>
      <c r="B205" s="31"/>
      <c r="C205" s="32"/>
      <c r="D205" s="33" t="s">
        <v>187</v>
      </c>
      <c r="E205" s="31"/>
      <c r="F205" s="31"/>
      <c r="G205" s="32"/>
      <c r="H205" s="34">
        <v>10948678</v>
      </c>
      <c r="I205" s="34">
        <v>7916948</v>
      </c>
      <c r="J205" s="34">
        <v>50000</v>
      </c>
      <c r="K205" s="34">
        <v>2692828</v>
      </c>
      <c r="L205" s="34">
        <v>158338</v>
      </c>
      <c r="M205" s="34">
        <v>130564</v>
      </c>
      <c r="N205" s="64">
        <v>14.49</v>
      </c>
      <c r="O205" s="64">
        <v>10.739999999999998</v>
      </c>
      <c r="P205" s="64">
        <v>3.75</v>
      </c>
      <c r="Q205" s="51">
        <f t="shared" ref="Q205:BD205" si="797">SUM(Q201:Q204)</f>
        <v>0</v>
      </c>
      <c r="R205" s="51">
        <f t="shared" si="797"/>
        <v>0</v>
      </c>
      <c r="S205" s="51">
        <f t="shared" si="797"/>
        <v>0</v>
      </c>
      <c r="T205" s="51">
        <f t="shared" si="797"/>
        <v>0</v>
      </c>
      <c r="U205" s="51">
        <f t="shared" si="797"/>
        <v>0</v>
      </c>
      <c r="V205" s="51">
        <f t="shared" si="797"/>
        <v>0</v>
      </c>
      <c r="W205" s="51">
        <f t="shared" si="797"/>
        <v>0</v>
      </c>
      <c r="X205" s="51">
        <f t="shared" si="797"/>
        <v>0</v>
      </c>
      <c r="Y205" s="51">
        <f t="shared" si="797"/>
        <v>0</v>
      </c>
      <c r="Z205" s="51">
        <f t="shared" si="797"/>
        <v>0</v>
      </c>
      <c r="AA205" s="51">
        <f t="shared" si="797"/>
        <v>0</v>
      </c>
      <c r="AB205" s="51">
        <f t="shared" si="797"/>
        <v>0</v>
      </c>
      <c r="AC205" s="51">
        <f t="shared" si="797"/>
        <v>0</v>
      </c>
      <c r="AD205" s="51">
        <f t="shared" si="797"/>
        <v>0</v>
      </c>
      <c r="AE205" s="51">
        <f t="shared" si="797"/>
        <v>0</v>
      </c>
      <c r="AF205" s="51">
        <f t="shared" si="797"/>
        <v>0</v>
      </c>
      <c r="AG205" s="51">
        <f t="shared" si="797"/>
        <v>0</v>
      </c>
      <c r="AH205" s="51">
        <f t="shared" si="797"/>
        <v>0</v>
      </c>
      <c r="AI205" s="51">
        <f t="shared" si="797"/>
        <v>0</v>
      </c>
      <c r="AJ205" s="58">
        <f t="shared" si="797"/>
        <v>0</v>
      </c>
      <c r="AK205" s="58">
        <f t="shared" si="797"/>
        <v>0</v>
      </c>
      <c r="AL205" s="58">
        <f t="shared" si="797"/>
        <v>0</v>
      </c>
      <c r="AM205" s="58">
        <f t="shared" si="797"/>
        <v>0</v>
      </c>
      <c r="AN205" s="58">
        <f t="shared" si="797"/>
        <v>0</v>
      </c>
      <c r="AO205" s="58">
        <f t="shared" si="797"/>
        <v>0</v>
      </c>
      <c r="AP205" s="58">
        <f t="shared" si="797"/>
        <v>0</v>
      </c>
      <c r="AQ205" s="58">
        <f t="shared" si="797"/>
        <v>0</v>
      </c>
      <c r="AR205" s="58">
        <f t="shared" si="797"/>
        <v>0</v>
      </c>
      <c r="AS205" s="58">
        <f t="shared" si="797"/>
        <v>0</v>
      </c>
      <c r="AT205" s="58">
        <f t="shared" si="797"/>
        <v>0</v>
      </c>
      <c r="AU205" s="58">
        <f t="shared" si="797"/>
        <v>0</v>
      </c>
      <c r="AV205" s="51">
        <f t="shared" si="797"/>
        <v>10948678</v>
      </c>
      <c r="AW205" s="51">
        <f t="shared" si="797"/>
        <v>7916948</v>
      </c>
      <c r="AX205" s="51">
        <f t="shared" si="797"/>
        <v>50000</v>
      </c>
      <c r="AY205" s="51">
        <f t="shared" si="797"/>
        <v>2692828</v>
      </c>
      <c r="AZ205" s="51">
        <f t="shared" si="797"/>
        <v>158338</v>
      </c>
      <c r="BA205" s="51">
        <f t="shared" si="797"/>
        <v>130564</v>
      </c>
      <c r="BB205" s="58">
        <f t="shared" si="797"/>
        <v>14.49</v>
      </c>
      <c r="BC205" s="58">
        <f t="shared" si="797"/>
        <v>10.739999999999998</v>
      </c>
      <c r="BD205" s="58">
        <f t="shared" si="797"/>
        <v>3.75</v>
      </c>
      <c r="BE205" s="43">
        <f>AV205-H205</f>
        <v>0</v>
      </c>
    </row>
    <row r="206" spans="1:57" x14ac:dyDescent="0.25">
      <c r="A206" s="26">
        <v>1462</v>
      </c>
      <c r="B206" s="6">
        <v>600023320</v>
      </c>
      <c r="C206" s="27">
        <v>60254301</v>
      </c>
      <c r="D206" s="28" t="s">
        <v>61</v>
      </c>
      <c r="E206" s="6">
        <v>3112</v>
      </c>
      <c r="F206" s="6" t="s">
        <v>72</v>
      </c>
      <c r="G206" s="6" t="s">
        <v>19</v>
      </c>
      <c r="H206" s="29">
        <v>784208</v>
      </c>
      <c r="I206" s="29">
        <v>574822</v>
      </c>
      <c r="J206" s="29">
        <v>0</v>
      </c>
      <c r="K206" s="29">
        <v>194290</v>
      </c>
      <c r="L206" s="29">
        <v>11496</v>
      </c>
      <c r="M206" s="29">
        <v>3600</v>
      </c>
      <c r="N206" s="63">
        <v>1.04</v>
      </c>
      <c r="O206" s="47">
        <v>1</v>
      </c>
      <c r="P206" s="47">
        <v>0.04</v>
      </c>
      <c r="Q206" s="9">
        <f>(OON!CF206+OON!CG206)*-1</f>
        <v>0</v>
      </c>
      <c r="R206" s="29"/>
      <c r="S206" s="29"/>
      <c r="T206" s="29"/>
      <c r="U206" s="29"/>
      <c r="V206" s="29"/>
      <c r="W206" s="29"/>
      <c r="X206" s="9">
        <f t="shared" ref="X206:X211" si="798">SUM(Q206:W206)</f>
        <v>0</v>
      </c>
      <c r="Y206" s="9"/>
      <c r="Z206" s="9">
        <f>OON!CF206+OON!CG206</f>
        <v>0</v>
      </c>
      <c r="AA206" s="9">
        <f>OON!CA206+OON!CE206</f>
        <v>0</v>
      </c>
      <c r="AB206" s="9">
        <f t="shared" ref="AB206:AB211" si="799">SUM(Y206:AA206)</f>
        <v>0</v>
      </c>
      <c r="AC206" s="9">
        <f t="shared" ref="AC206:AC211" si="800">X206+AB206</f>
        <v>0</v>
      </c>
      <c r="AD206" s="9">
        <f t="shared" ref="AD206:AD211" si="801">ROUND((X206+Y206+Z206)*33.8%,0)</f>
        <v>0</v>
      </c>
      <c r="AE206" s="9">
        <f t="shared" ref="AE206:AE211" si="802">ROUND(X206*2%,0)</f>
        <v>0</v>
      </c>
      <c r="AF206" s="29"/>
      <c r="AG206" s="29"/>
      <c r="AH206" s="29"/>
      <c r="AI206" s="9">
        <f t="shared" ref="AI206:AI211" si="803">AF206+AG206+AH206</f>
        <v>0</v>
      </c>
      <c r="AJ206" s="47">
        <f>OON!CJ206</f>
        <v>0</v>
      </c>
      <c r="AK206" s="47">
        <f>OON!CK206</f>
        <v>0</v>
      </c>
      <c r="AL206" s="47"/>
      <c r="AM206" s="47"/>
      <c r="AN206" s="47"/>
      <c r="AO206" s="47"/>
      <c r="AP206" s="47"/>
      <c r="AQ206" s="47"/>
      <c r="AR206" s="47"/>
      <c r="AS206" s="47">
        <f t="shared" ref="AS206:AS211" si="804">AJ206+AL206+AM206+AP206+AR206+AN206</f>
        <v>0</v>
      </c>
      <c r="AT206" s="47">
        <f t="shared" ref="AT206:AT211" si="805">AK206+AQ206+AO206</f>
        <v>0</v>
      </c>
      <c r="AU206" s="47">
        <f t="shared" ref="AU206:AU211" si="806">AS206+AT206</f>
        <v>0</v>
      </c>
      <c r="AV206" s="9">
        <f t="shared" ref="AV206:AV211" si="807">AW206+AX206+AY206+AZ206+BA206</f>
        <v>784208</v>
      </c>
      <c r="AW206" s="9">
        <f t="shared" ref="AW206:AW211" si="808">I206+X206</f>
        <v>574822</v>
      </c>
      <c r="AX206" s="9">
        <f t="shared" ref="AX206:AX211" si="809">J206+AB206</f>
        <v>0</v>
      </c>
      <c r="AY206" s="9">
        <f t="shared" ref="AY206:AY211" si="810">K206+AD206</f>
        <v>194290</v>
      </c>
      <c r="AZ206" s="9">
        <f t="shared" ref="AZ206:AZ211" si="811">L206+AE206</f>
        <v>11496</v>
      </c>
      <c r="BA206" s="9">
        <f t="shared" ref="BA206:BA211" si="812">M206+AI206</f>
        <v>3600</v>
      </c>
      <c r="BB206" s="47">
        <f t="shared" ref="BB206:BB211" si="813">BC206+BD206</f>
        <v>1.04</v>
      </c>
      <c r="BC206" s="47">
        <f t="shared" ref="BC206:BC211" si="814">O206+AS206</f>
        <v>1</v>
      </c>
      <c r="BD206" s="47">
        <f t="shared" ref="BD206:BD211" si="815">P206+AT206</f>
        <v>0.04</v>
      </c>
    </row>
    <row r="207" spans="1:57" x14ac:dyDescent="0.25">
      <c r="A207" s="5">
        <v>1462</v>
      </c>
      <c r="B207" s="2">
        <v>600023320</v>
      </c>
      <c r="C207" s="7">
        <v>60254301</v>
      </c>
      <c r="D207" s="8" t="s">
        <v>61</v>
      </c>
      <c r="E207" s="2">
        <v>3114</v>
      </c>
      <c r="F207" s="2" t="s">
        <v>74</v>
      </c>
      <c r="G207" s="2" t="s">
        <v>19</v>
      </c>
      <c r="H207" s="9">
        <v>14188213</v>
      </c>
      <c r="I207" s="9">
        <v>10221482</v>
      </c>
      <c r="J207" s="9">
        <v>60000</v>
      </c>
      <c r="K207" s="9">
        <v>3475141</v>
      </c>
      <c r="L207" s="9">
        <v>204430</v>
      </c>
      <c r="M207" s="9">
        <v>227160</v>
      </c>
      <c r="N207" s="63">
        <v>18.73</v>
      </c>
      <c r="O207" s="47">
        <v>13.23</v>
      </c>
      <c r="P207" s="47">
        <v>5.5000000000000009</v>
      </c>
      <c r="Q207" s="9">
        <f>(OON!CF207+OON!CG207)*-1</f>
        <v>0</v>
      </c>
      <c r="R207" s="9"/>
      <c r="S207" s="9"/>
      <c r="T207" s="9"/>
      <c r="U207" s="9"/>
      <c r="V207" s="9"/>
      <c r="W207" s="9"/>
      <c r="X207" s="9">
        <f t="shared" si="798"/>
        <v>0</v>
      </c>
      <c r="Y207" s="9"/>
      <c r="Z207" s="9">
        <f>OON!CF207+OON!CG207</f>
        <v>0</v>
      </c>
      <c r="AA207" s="9">
        <f>OON!CA207+OON!CE207</f>
        <v>0</v>
      </c>
      <c r="AB207" s="9">
        <f t="shared" si="799"/>
        <v>0</v>
      </c>
      <c r="AC207" s="9">
        <f t="shared" si="800"/>
        <v>0</v>
      </c>
      <c r="AD207" s="9">
        <f t="shared" si="801"/>
        <v>0</v>
      </c>
      <c r="AE207" s="9">
        <f t="shared" si="802"/>
        <v>0</v>
      </c>
      <c r="AF207" s="9"/>
      <c r="AG207" s="9"/>
      <c r="AH207" s="9"/>
      <c r="AI207" s="9">
        <f t="shared" si="803"/>
        <v>0</v>
      </c>
      <c r="AJ207" s="47">
        <f>OON!CJ207</f>
        <v>0</v>
      </c>
      <c r="AK207" s="47">
        <f>OON!CK207</f>
        <v>0</v>
      </c>
      <c r="AL207" s="47"/>
      <c r="AM207" s="47"/>
      <c r="AN207" s="47"/>
      <c r="AO207" s="47"/>
      <c r="AP207" s="47"/>
      <c r="AQ207" s="47"/>
      <c r="AR207" s="47"/>
      <c r="AS207" s="47">
        <f t="shared" si="804"/>
        <v>0</v>
      </c>
      <c r="AT207" s="47">
        <f t="shared" si="805"/>
        <v>0</v>
      </c>
      <c r="AU207" s="47">
        <f t="shared" si="806"/>
        <v>0</v>
      </c>
      <c r="AV207" s="9">
        <f t="shared" si="807"/>
        <v>14188213</v>
      </c>
      <c r="AW207" s="9">
        <f t="shared" si="808"/>
        <v>10221482</v>
      </c>
      <c r="AX207" s="9">
        <f t="shared" si="809"/>
        <v>60000</v>
      </c>
      <c r="AY207" s="9">
        <f t="shared" si="810"/>
        <v>3475141</v>
      </c>
      <c r="AZ207" s="9">
        <f t="shared" si="811"/>
        <v>204430</v>
      </c>
      <c r="BA207" s="9">
        <f t="shared" si="812"/>
        <v>227160</v>
      </c>
      <c r="BB207" s="47">
        <f t="shared" si="813"/>
        <v>18.73</v>
      </c>
      <c r="BC207" s="47">
        <f t="shared" si="814"/>
        <v>13.23</v>
      </c>
      <c r="BD207" s="47">
        <f t="shared" si="815"/>
        <v>5.5000000000000009</v>
      </c>
    </row>
    <row r="208" spans="1:57" x14ac:dyDescent="0.25">
      <c r="A208" s="5">
        <v>1462</v>
      </c>
      <c r="B208" s="2">
        <v>600023320</v>
      </c>
      <c r="C208" s="7">
        <v>60254301</v>
      </c>
      <c r="D208" s="8" t="s">
        <v>61</v>
      </c>
      <c r="E208" s="2">
        <v>3114</v>
      </c>
      <c r="F208" s="2" t="s">
        <v>75</v>
      </c>
      <c r="G208" s="2" t="s">
        <v>19</v>
      </c>
      <c r="H208" s="9">
        <v>1157831</v>
      </c>
      <c r="I208" s="9">
        <v>852600</v>
      </c>
      <c r="J208" s="9">
        <v>0</v>
      </c>
      <c r="K208" s="9">
        <v>288179</v>
      </c>
      <c r="L208" s="9">
        <v>17052</v>
      </c>
      <c r="M208" s="9">
        <v>0</v>
      </c>
      <c r="N208" s="63">
        <v>2</v>
      </c>
      <c r="O208" s="47">
        <v>2</v>
      </c>
      <c r="P208" s="47">
        <v>0</v>
      </c>
      <c r="Q208" s="9">
        <f>(OON!CF208+OON!CG208)*-1</f>
        <v>0</v>
      </c>
      <c r="R208" s="9"/>
      <c r="S208" s="9"/>
      <c r="T208" s="9"/>
      <c r="U208" s="9"/>
      <c r="V208" s="9"/>
      <c r="W208" s="9"/>
      <c r="X208" s="9">
        <f t="shared" si="798"/>
        <v>0</v>
      </c>
      <c r="Y208" s="9"/>
      <c r="Z208" s="9">
        <f>OON!CF208+OON!CG208</f>
        <v>0</v>
      </c>
      <c r="AA208" s="9">
        <f>OON!CA208+OON!CE208</f>
        <v>0</v>
      </c>
      <c r="AB208" s="9">
        <f t="shared" si="799"/>
        <v>0</v>
      </c>
      <c r="AC208" s="9">
        <f t="shared" si="800"/>
        <v>0</v>
      </c>
      <c r="AD208" s="9">
        <f t="shared" si="801"/>
        <v>0</v>
      </c>
      <c r="AE208" s="9">
        <f t="shared" si="802"/>
        <v>0</v>
      </c>
      <c r="AF208" s="9"/>
      <c r="AG208" s="9"/>
      <c r="AH208" s="9"/>
      <c r="AI208" s="9">
        <f t="shared" si="803"/>
        <v>0</v>
      </c>
      <c r="AJ208" s="47">
        <f>OON!CJ208</f>
        <v>0</v>
      </c>
      <c r="AK208" s="47">
        <f>OON!CK208</f>
        <v>0</v>
      </c>
      <c r="AL208" s="47"/>
      <c r="AM208" s="47"/>
      <c r="AN208" s="47"/>
      <c r="AO208" s="47"/>
      <c r="AP208" s="47"/>
      <c r="AQ208" s="47"/>
      <c r="AR208" s="47"/>
      <c r="AS208" s="47">
        <f t="shared" si="804"/>
        <v>0</v>
      </c>
      <c r="AT208" s="47">
        <f t="shared" si="805"/>
        <v>0</v>
      </c>
      <c r="AU208" s="47">
        <f t="shared" si="806"/>
        <v>0</v>
      </c>
      <c r="AV208" s="9">
        <f t="shared" si="807"/>
        <v>1157831</v>
      </c>
      <c r="AW208" s="9">
        <f t="shared" si="808"/>
        <v>852600</v>
      </c>
      <c r="AX208" s="9">
        <f t="shared" si="809"/>
        <v>0</v>
      </c>
      <c r="AY208" s="9">
        <f t="shared" si="810"/>
        <v>288179</v>
      </c>
      <c r="AZ208" s="9">
        <f t="shared" si="811"/>
        <v>17052</v>
      </c>
      <c r="BA208" s="9">
        <f t="shared" si="812"/>
        <v>0</v>
      </c>
      <c r="BB208" s="47">
        <f t="shared" si="813"/>
        <v>2</v>
      </c>
      <c r="BC208" s="47">
        <f t="shared" si="814"/>
        <v>2</v>
      </c>
      <c r="BD208" s="47">
        <f t="shared" si="815"/>
        <v>0</v>
      </c>
    </row>
    <row r="209" spans="1:57" x14ac:dyDescent="0.25">
      <c r="A209" s="5">
        <v>1462</v>
      </c>
      <c r="B209" s="2">
        <v>600023320</v>
      </c>
      <c r="C209" s="7">
        <v>60254301</v>
      </c>
      <c r="D209" s="8" t="s">
        <v>61</v>
      </c>
      <c r="E209" s="20">
        <v>3114</v>
      </c>
      <c r="F209" s="20" t="s">
        <v>110</v>
      </c>
      <c r="G209" s="20" t="s">
        <v>96</v>
      </c>
      <c r="H209" s="9">
        <v>0</v>
      </c>
      <c r="I209" s="50">
        <v>0</v>
      </c>
      <c r="J209" s="50">
        <v>0</v>
      </c>
      <c r="K209" s="50">
        <v>0</v>
      </c>
      <c r="L209" s="50">
        <v>0</v>
      </c>
      <c r="M209" s="50">
        <v>0</v>
      </c>
      <c r="N209" s="63">
        <v>0</v>
      </c>
      <c r="O209" s="47">
        <v>0</v>
      </c>
      <c r="P209" s="47">
        <v>0</v>
      </c>
      <c r="Q209" s="9">
        <f>(OON!CF209+OON!CG209)*-1</f>
        <v>0</v>
      </c>
      <c r="R209" s="50"/>
      <c r="S209" s="50"/>
      <c r="T209" s="50"/>
      <c r="U209" s="50"/>
      <c r="V209" s="50"/>
      <c r="W209" s="50"/>
      <c r="X209" s="9">
        <f t="shared" si="798"/>
        <v>0</v>
      </c>
      <c r="Y209" s="9"/>
      <c r="Z209" s="9">
        <f>OON!CF209+OON!CG209</f>
        <v>0</v>
      </c>
      <c r="AA209" s="9">
        <f>OON!CA209+OON!CE209</f>
        <v>0</v>
      </c>
      <c r="AB209" s="9">
        <f t="shared" si="799"/>
        <v>0</v>
      </c>
      <c r="AC209" s="9">
        <f t="shared" si="800"/>
        <v>0</v>
      </c>
      <c r="AD209" s="9">
        <f t="shared" si="801"/>
        <v>0</v>
      </c>
      <c r="AE209" s="9">
        <f t="shared" si="802"/>
        <v>0</v>
      </c>
      <c r="AF209" s="50"/>
      <c r="AG209" s="50"/>
      <c r="AH209" s="50"/>
      <c r="AI209" s="9">
        <f t="shared" si="803"/>
        <v>0</v>
      </c>
      <c r="AJ209" s="47">
        <f>OON!CJ209</f>
        <v>0</v>
      </c>
      <c r="AK209" s="47">
        <f>OON!CK209</f>
        <v>0</v>
      </c>
      <c r="AL209" s="47"/>
      <c r="AM209" s="47"/>
      <c r="AN209" s="47"/>
      <c r="AO209" s="47"/>
      <c r="AP209" s="47"/>
      <c r="AQ209" s="47"/>
      <c r="AR209" s="47"/>
      <c r="AS209" s="47">
        <f t="shared" si="804"/>
        <v>0</v>
      </c>
      <c r="AT209" s="47">
        <f t="shared" si="805"/>
        <v>0</v>
      </c>
      <c r="AU209" s="47">
        <f t="shared" si="806"/>
        <v>0</v>
      </c>
      <c r="AV209" s="9">
        <f t="shared" si="807"/>
        <v>0</v>
      </c>
      <c r="AW209" s="9">
        <f t="shared" si="808"/>
        <v>0</v>
      </c>
      <c r="AX209" s="9">
        <f t="shared" si="809"/>
        <v>0</v>
      </c>
      <c r="AY209" s="9">
        <f t="shared" si="810"/>
        <v>0</v>
      </c>
      <c r="AZ209" s="9">
        <f t="shared" si="811"/>
        <v>0</v>
      </c>
      <c r="BA209" s="9">
        <f t="shared" si="812"/>
        <v>0</v>
      </c>
      <c r="BB209" s="47">
        <f t="shared" si="813"/>
        <v>0</v>
      </c>
      <c r="BC209" s="47">
        <f t="shared" si="814"/>
        <v>0</v>
      </c>
      <c r="BD209" s="47">
        <f t="shared" si="815"/>
        <v>0</v>
      </c>
    </row>
    <row r="210" spans="1:57" x14ac:dyDescent="0.25">
      <c r="A210" s="5">
        <v>1462</v>
      </c>
      <c r="B210" s="2">
        <v>600023320</v>
      </c>
      <c r="C210" s="7">
        <v>60254301</v>
      </c>
      <c r="D210" s="8" t="s">
        <v>61</v>
      </c>
      <c r="E210" s="2">
        <v>3143</v>
      </c>
      <c r="F210" s="2" t="s">
        <v>55</v>
      </c>
      <c r="G210" s="2" t="s">
        <v>19</v>
      </c>
      <c r="H210" s="9">
        <v>771846</v>
      </c>
      <c r="I210" s="9">
        <v>568370</v>
      </c>
      <c r="J210" s="9">
        <v>0</v>
      </c>
      <c r="K210" s="9">
        <v>192109</v>
      </c>
      <c r="L210" s="9">
        <v>11367</v>
      </c>
      <c r="M210" s="9">
        <v>0</v>
      </c>
      <c r="N210" s="63">
        <v>1.21</v>
      </c>
      <c r="O210" s="47">
        <v>1.21</v>
      </c>
      <c r="P210" s="47">
        <v>0</v>
      </c>
      <c r="Q210" s="9">
        <f>(OON!CF210+OON!CG210)*-1</f>
        <v>0</v>
      </c>
      <c r="R210" s="9"/>
      <c r="S210" s="9"/>
      <c r="T210" s="9"/>
      <c r="U210" s="9"/>
      <c r="V210" s="9"/>
      <c r="W210" s="9"/>
      <c r="X210" s="9">
        <f t="shared" si="798"/>
        <v>0</v>
      </c>
      <c r="Y210" s="9"/>
      <c r="Z210" s="9">
        <f>OON!CF210+OON!CG210</f>
        <v>0</v>
      </c>
      <c r="AA210" s="9">
        <f>OON!CA210+OON!CE210</f>
        <v>0</v>
      </c>
      <c r="AB210" s="9">
        <f t="shared" si="799"/>
        <v>0</v>
      </c>
      <c r="AC210" s="9">
        <f t="shared" si="800"/>
        <v>0</v>
      </c>
      <c r="AD210" s="9">
        <f t="shared" si="801"/>
        <v>0</v>
      </c>
      <c r="AE210" s="9">
        <f t="shared" si="802"/>
        <v>0</v>
      </c>
      <c r="AF210" s="9"/>
      <c r="AG210" s="9"/>
      <c r="AH210" s="9"/>
      <c r="AI210" s="9">
        <f t="shared" si="803"/>
        <v>0</v>
      </c>
      <c r="AJ210" s="47">
        <f>OON!CJ210</f>
        <v>0</v>
      </c>
      <c r="AK210" s="47">
        <f>OON!CK210</f>
        <v>0</v>
      </c>
      <c r="AL210" s="47"/>
      <c r="AM210" s="47"/>
      <c r="AN210" s="47"/>
      <c r="AO210" s="47"/>
      <c r="AP210" s="47"/>
      <c r="AQ210" s="47"/>
      <c r="AR210" s="47"/>
      <c r="AS210" s="47">
        <f t="shared" si="804"/>
        <v>0</v>
      </c>
      <c r="AT210" s="47">
        <f t="shared" si="805"/>
        <v>0</v>
      </c>
      <c r="AU210" s="47">
        <f t="shared" si="806"/>
        <v>0</v>
      </c>
      <c r="AV210" s="9">
        <f t="shared" si="807"/>
        <v>771846</v>
      </c>
      <c r="AW210" s="9">
        <f t="shared" si="808"/>
        <v>568370</v>
      </c>
      <c r="AX210" s="9">
        <f t="shared" si="809"/>
        <v>0</v>
      </c>
      <c r="AY210" s="9">
        <f t="shared" si="810"/>
        <v>192109</v>
      </c>
      <c r="AZ210" s="9">
        <f t="shared" si="811"/>
        <v>11367</v>
      </c>
      <c r="BA210" s="9">
        <f t="shared" si="812"/>
        <v>0</v>
      </c>
      <c r="BB210" s="47">
        <f t="shared" si="813"/>
        <v>1.21</v>
      </c>
      <c r="BC210" s="47">
        <f t="shared" si="814"/>
        <v>1.21</v>
      </c>
      <c r="BD210" s="47">
        <f t="shared" si="815"/>
        <v>0</v>
      </c>
    </row>
    <row r="211" spans="1:57" x14ac:dyDescent="0.25">
      <c r="A211" s="5">
        <v>1462</v>
      </c>
      <c r="B211" s="2">
        <v>600023320</v>
      </c>
      <c r="C211" s="7">
        <v>60254301</v>
      </c>
      <c r="D211" s="8" t="s">
        <v>61</v>
      </c>
      <c r="E211" s="2">
        <v>3143</v>
      </c>
      <c r="F211" s="2" t="s">
        <v>95</v>
      </c>
      <c r="G211" s="7" t="s">
        <v>96</v>
      </c>
      <c r="H211" s="9">
        <v>21168</v>
      </c>
      <c r="I211" s="9">
        <v>14969</v>
      </c>
      <c r="J211" s="9">
        <v>0</v>
      </c>
      <c r="K211" s="9">
        <v>5060</v>
      </c>
      <c r="L211" s="9">
        <v>299</v>
      </c>
      <c r="M211" s="9">
        <v>840</v>
      </c>
      <c r="N211" s="63">
        <v>0.06</v>
      </c>
      <c r="O211" s="47">
        <v>0</v>
      </c>
      <c r="P211" s="47">
        <v>0.06</v>
      </c>
      <c r="Q211" s="9">
        <f>(OON!CF211+OON!CG211)*-1</f>
        <v>0</v>
      </c>
      <c r="R211" s="50"/>
      <c r="S211" s="50"/>
      <c r="T211" s="50"/>
      <c r="U211" s="50"/>
      <c r="V211" s="50"/>
      <c r="W211" s="50"/>
      <c r="X211" s="9">
        <f t="shared" si="798"/>
        <v>0</v>
      </c>
      <c r="Y211" s="9"/>
      <c r="Z211" s="9">
        <f>OON!CF211+OON!CG211</f>
        <v>0</v>
      </c>
      <c r="AA211" s="9">
        <f>OON!CA211+OON!CE211</f>
        <v>0</v>
      </c>
      <c r="AB211" s="9">
        <f t="shared" si="799"/>
        <v>0</v>
      </c>
      <c r="AC211" s="9">
        <f t="shared" si="800"/>
        <v>0</v>
      </c>
      <c r="AD211" s="9">
        <f t="shared" si="801"/>
        <v>0</v>
      </c>
      <c r="AE211" s="9">
        <f t="shared" si="802"/>
        <v>0</v>
      </c>
      <c r="AF211" s="50"/>
      <c r="AG211" s="50"/>
      <c r="AH211" s="50"/>
      <c r="AI211" s="9">
        <f t="shared" si="803"/>
        <v>0</v>
      </c>
      <c r="AJ211" s="47">
        <f>OON!CJ211</f>
        <v>0</v>
      </c>
      <c r="AK211" s="47">
        <f>OON!CK211</f>
        <v>0</v>
      </c>
      <c r="AL211" s="47"/>
      <c r="AM211" s="47"/>
      <c r="AN211" s="47"/>
      <c r="AO211" s="47"/>
      <c r="AP211" s="47"/>
      <c r="AQ211" s="47"/>
      <c r="AR211" s="47"/>
      <c r="AS211" s="47">
        <f t="shared" si="804"/>
        <v>0</v>
      </c>
      <c r="AT211" s="47">
        <f t="shared" si="805"/>
        <v>0</v>
      </c>
      <c r="AU211" s="47">
        <f t="shared" si="806"/>
        <v>0</v>
      </c>
      <c r="AV211" s="9">
        <f t="shared" si="807"/>
        <v>21168</v>
      </c>
      <c r="AW211" s="9">
        <f t="shared" si="808"/>
        <v>14969</v>
      </c>
      <c r="AX211" s="9">
        <f t="shared" si="809"/>
        <v>0</v>
      </c>
      <c r="AY211" s="9">
        <f t="shared" si="810"/>
        <v>5060</v>
      </c>
      <c r="AZ211" s="9">
        <f t="shared" si="811"/>
        <v>299</v>
      </c>
      <c r="BA211" s="9">
        <f t="shared" si="812"/>
        <v>840</v>
      </c>
      <c r="BB211" s="47">
        <f t="shared" si="813"/>
        <v>0.06</v>
      </c>
      <c r="BC211" s="47">
        <f t="shared" si="814"/>
        <v>0</v>
      </c>
      <c r="BD211" s="47">
        <f t="shared" si="815"/>
        <v>0.06</v>
      </c>
    </row>
    <row r="212" spans="1:57" x14ac:dyDescent="0.25">
      <c r="A212" s="30"/>
      <c r="B212" s="31"/>
      <c r="C212" s="32"/>
      <c r="D212" s="33" t="s">
        <v>188</v>
      </c>
      <c r="E212" s="31"/>
      <c r="F212" s="31"/>
      <c r="G212" s="32"/>
      <c r="H212" s="34">
        <v>16923266</v>
      </c>
      <c r="I212" s="34">
        <v>12232243</v>
      </c>
      <c r="J212" s="34">
        <v>60000</v>
      </c>
      <c r="K212" s="34">
        <v>4154779</v>
      </c>
      <c r="L212" s="34">
        <v>244644</v>
      </c>
      <c r="M212" s="34">
        <v>231600</v>
      </c>
      <c r="N212" s="64">
        <v>23.04</v>
      </c>
      <c r="O212" s="64">
        <v>17.440000000000001</v>
      </c>
      <c r="P212" s="64">
        <v>5.6000000000000005</v>
      </c>
      <c r="Q212" s="51">
        <f t="shared" ref="Q212:BD212" si="816">SUM(Q206:Q211)</f>
        <v>0</v>
      </c>
      <c r="R212" s="51">
        <f t="shared" si="816"/>
        <v>0</v>
      </c>
      <c r="S212" s="51">
        <f t="shared" si="816"/>
        <v>0</v>
      </c>
      <c r="T212" s="51">
        <f t="shared" si="816"/>
        <v>0</v>
      </c>
      <c r="U212" s="51">
        <f t="shared" si="816"/>
        <v>0</v>
      </c>
      <c r="V212" s="51">
        <f t="shared" si="816"/>
        <v>0</v>
      </c>
      <c r="W212" s="51">
        <f t="shared" si="816"/>
        <v>0</v>
      </c>
      <c r="X212" s="51">
        <f t="shared" si="816"/>
        <v>0</v>
      </c>
      <c r="Y212" s="51">
        <f t="shared" si="816"/>
        <v>0</v>
      </c>
      <c r="Z212" s="51">
        <f t="shared" si="816"/>
        <v>0</v>
      </c>
      <c r="AA212" s="51">
        <f t="shared" si="816"/>
        <v>0</v>
      </c>
      <c r="AB212" s="51">
        <f t="shared" si="816"/>
        <v>0</v>
      </c>
      <c r="AC212" s="51">
        <f t="shared" si="816"/>
        <v>0</v>
      </c>
      <c r="AD212" s="51">
        <f t="shared" si="816"/>
        <v>0</v>
      </c>
      <c r="AE212" s="51">
        <f t="shared" si="816"/>
        <v>0</v>
      </c>
      <c r="AF212" s="51">
        <f t="shared" si="816"/>
        <v>0</v>
      </c>
      <c r="AG212" s="51">
        <f t="shared" si="816"/>
        <v>0</v>
      </c>
      <c r="AH212" s="51">
        <f t="shared" si="816"/>
        <v>0</v>
      </c>
      <c r="AI212" s="51">
        <f t="shared" si="816"/>
        <v>0</v>
      </c>
      <c r="AJ212" s="58">
        <f t="shared" si="816"/>
        <v>0</v>
      </c>
      <c r="AK212" s="58">
        <f t="shared" si="816"/>
        <v>0</v>
      </c>
      <c r="AL212" s="58">
        <f t="shared" si="816"/>
        <v>0</v>
      </c>
      <c r="AM212" s="58">
        <f t="shared" si="816"/>
        <v>0</v>
      </c>
      <c r="AN212" s="58">
        <f t="shared" si="816"/>
        <v>0</v>
      </c>
      <c r="AO212" s="58">
        <f t="shared" si="816"/>
        <v>0</v>
      </c>
      <c r="AP212" s="58">
        <f t="shared" si="816"/>
        <v>0</v>
      </c>
      <c r="AQ212" s="58">
        <f t="shared" si="816"/>
        <v>0</v>
      </c>
      <c r="AR212" s="58">
        <f t="shared" si="816"/>
        <v>0</v>
      </c>
      <c r="AS212" s="58">
        <f t="shared" si="816"/>
        <v>0</v>
      </c>
      <c r="AT212" s="58">
        <f t="shared" si="816"/>
        <v>0</v>
      </c>
      <c r="AU212" s="58">
        <f t="shared" si="816"/>
        <v>0</v>
      </c>
      <c r="AV212" s="51">
        <f t="shared" si="816"/>
        <v>16923266</v>
      </c>
      <c r="AW212" s="51">
        <f t="shared" si="816"/>
        <v>12232243</v>
      </c>
      <c r="AX212" s="51">
        <f t="shared" si="816"/>
        <v>60000</v>
      </c>
      <c r="AY212" s="51">
        <f t="shared" si="816"/>
        <v>4154779</v>
      </c>
      <c r="AZ212" s="51">
        <f t="shared" si="816"/>
        <v>244644</v>
      </c>
      <c r="BA212" s="51">
        <f t="shared" si="816"/>
        <v>231600</v>
      </c>
      <c r="BB212" s="58">
        <f t="shared" si="816"/>
        <v>23.04</v>
      </c>
      <c r="BC212" s="58">
        <f t="shared" si="816"/>
        <v>17.440000000000001</v>
      </c>
      <c r="BD212" s="58">
        <f t="shared" si="816"/>
        <v>5.6000000000000005</v>
      </c>
      <c r="BE212" s="43">
        <f>AV212-H212</f>
        <v>0</v>
      </c>
    </row>
    <row r="213" spans="1:57" x14ac:dyDescent="0.25">
      <c r="A213" s="26">
        <v>1463</v>
      </c>
      <c r="B213" s="6">
        <v>600023354</v>
      </c>
      <c r="C213" s="27">
        <v>60254238</v>
      </c>
      <c r="D213" s="28" t="s">
        <v>62</v>
      </c>
      <c r="E213" s="6">
        <v>3114</v>
      </c>
      <c r="F213" s="6" t="s">
        <v>74</v>
      </c>
      <c r="G213" s="6" t="s">
        <v>19</v>
      </c>
      <c r="H213" s="29">
        <v>10440854</v>
      </c>
      <c r="I213" s="29">
        <v>7421381</v>
      </c>
      <c r="J213" s="29">
        <v>140000</v>
      </c>
      <c r="K213" s="29">
        <v>2555747</v>
      </c>
      <c r="L213" s="29">
        <v>148427</v>
      </c>
      <c r="M213" s="29">
        <v>175299</v>
      </c>
      <c r="N213" s="63">
        <v>12.790000000000001</v>
      </c>
      <c r="O213" s="47">
        <v>9.3000000000000007</v>
      </c>
      <c r="P213" s="47">
        <v>3.4899999999999998</v>
      </c>
      <c r="Q213" s="9">
        <f>(OON!CF213+OON!CG213)*-1</f>
        <v>0</v>
      </c>
      <c r="R213" s="29"/>
      <c r="S213" s="29"/>
      <c r="T213" s="29"/>
      <c r="U213" s="29"/>
      <c r="V213" s="29"/>
      <c r="W213" s="29"/>
      <c r="X213" s="9">
        <f t="shared" ref="X213:X218" si="817">SUM(Q213:W213)</f>
        <v>0</v>
      </c>
      <c r="Y213" s="9"/>
      <c r="Z213" s="9">
        <f>OON!CF213+OON!CG213</f>
        <v>0</v>
      </c>
      <c r="AA213" s="9">
        <f>OON!CA213+OON!CE213</f>
        <v>0</v>
      </c>
      <c r="AB213" s="9">
        <f t="shared" ref="AB213:AB218" si="818">SUM(Y213:AA213)</f>
        <v>0</v>
      </c>
      <c r="AC213" s="9">
        <f t="shared" ref="AC213:AC218" si="819">X213+AB213</f>
        <v>0</v>
      </c>
      <c r="AD213" s="9">
        <f t="shared" ref="AD213:AD218" si="820">ROUND((X213+Y213+Z213)*33.8%,0)</f>
        <v>0</v>
      </c>
      <c r="AE213" s="9">
        <f t="shared" ref="AE213:AE218" si="821">ROUND(X213*2%,0)</f>
        <v>0</v>
      </c>
      <c r="AF213" s="29"/>
      <c r="AG213" s="29"/>
      <c r="AH213" s="29"/>
      <c r="AI213" s="9">
        <f t="shared" ref="AI213:AI218" si="822">AF213+AG213+AH213</f>
        <v>0</v>
      </c>
      <c r="AJ213" s="47">
        <f>OON!CJ213</f>
        <v>0</v>
      </c>
      <c r="AK213" s="47">
        <f>OON!CK213</f>
        <v>0</v>
      </c>
      <c r="AL213" s="47"/>
      <c r="AM213" s="47"/>
      <c r="AN213" s="47"/>
      <c r="AO213" s="47"/>
      <c r="AP213" s="47"/>
      <c r="AQ213" s="47"/>
      <c r="AR213" s="47"/>
      <c r="AS213" s="47">
        <f t="shared" ref="AS213:AS218" si="823">AJ213+AL213+AM213+AP213+AR213+AN213</f>
        <v>0</v>
      </c>
      <c r="AT213" s="47">
        <f t="shared" ref="AT213:AT218" si="824">AK213+AQ213+AO213</f>
        <v>0</v>
      </c>
      <c r="AU213" s="47">
        <f t="shared" ref="AU213:AU218" si="825">AS213+AT213</f>
        <v>0</v>
      </c>
      <c r="AV213" s="9">
        <f t="shared" ref="AV213:AV218" si="826">AW213+AX213+AY213+AZ213+BA213</f>
        <v>10440854</v>
      </c>
      <c r="AW213" s="9">
        <f t="shared" ref="AW213:AW218" si="827">I213+X213</f>
        <v>7421381</v>
      </c>
      <c r="AX213" s="9">
        <f t="shared" ref="AX213:AX218" si="828">J213+AB213</f>
        <v>140000</v>
      </c>
      <c r="AY213" s="9">
        <f t="shared" ref="AY213:AY218" si="829">K213+AD213</f>
        <v>2555747</v>
      </c>
      <c r="AZ213" s="9">
        <f t="shared" ref="AZ213:AZ218" si="830">L213+AE213</f>
        <v>148427</v>
      </c>
      <c r="BA213" s="9">
        <f t="shared" ref="BA213:BA218" si="831">M213+AI213</f>
        <v>175299</v>
      </c>
      <c r="BB213" s="47">
        <f t="shared" ref="BB213:BB218" si="832">BC213+BD213</f>
        <v>12.790000000000001</v>
      </c>
      <c r="BC213" s="47">
        <f t="shared" ref="BC213:BC218" si="833">O213+AS213</f>
        <v>9.3000000000000007</v>
      </c>
      <c r="BD213" s="47">
        <f t="shared" ref="BD213:BD218" si="834">P213+AT213</f>
        <v>3.4899999999999998</v>
      </c>
    </row>
    <row r="214" spans="1:57" x14ac:dyDescent="0.25">
      <c r="A214" s="5">
        <v>1463</v>
      </c>
      <c r="B214" s="2">
        <v>600023354</v>
      </c>
      <c r="C214" s="7">
        <v>60254238</v>
      </c>
      <c r="D214" s="8" t="s">
        <v>62</v>
      </c>
      <c r="E214" s="2">
        <v>3114</v>
      </c>
      <c r="F214" s="2" t="s">
        <v>75</v>
      </c>
      <c r="G214" s="2" t="s">
        <v>19</v>
      </c>
      <c r="H214" s="9">
        <v>1540567</v>
      </c>
      <c r="I214" s="9">
        <v>1134438</v>
      </c>
      <c r="J214" s="9">
        <v>0</v>
      </c>
      <c r="K214" s="9">
        <v>383440</v>
      </c>
      <c r="L214" s="9">
        <v>22689</v>
      </c>
      <c r="M214" s="9">
        <v>0</v>
      </c>
      <c r="N214" s="63">
        <v>2.88</v>
      </c>
      <c r="O214" s="47">
        <v>2.88</v>
      </c>
      <c r="P214" s="47">
        <v>0</v>
      </c>
      <c r="Q214" s="9">
        <f>(OON!CF214+OON!CG214)*-1</f>
        <v>0</v>
      </c>
      <c r="R214" s="9"/>
      <c r="S214" s="9"/>
      <c r="T214" s="9"/>
      <c r="U214" s="9"/>
      <c r="V214" s="9"/>
      <c r="W214" s="9"/>
      <c r="X214" s="9">
        <f t="shared" si="817"/>
        <v>0</v>
      </c>
      <c r="Y214" s="9"/>
      <c r="Z214" s="9">
        <f>OON!CF214+OON!CG214</f>
        <v>0</v>
      </c>
      <c r="AA214" s="9">
        <f>OON!CA214+OON!CE214</f>
        <v>0</v>
      </c>
      <c r="AB214" s="9">
        <f t="shared" si="818"/>
        <v>0</v>
      </c>
      <c r="AC214" s="9">
        <f t="shared" si="819"/>
        <v>0</v>
      </c>
      <c r="AD214" s="9">
        <f t="shared" si="820"/>
        <v>0</v>
      </c>
      <c r="AE214" s="9">
        <f t="shared" si="821"/>
        <v>0</v>
      </c>
      <c r="AF214" s="9"/>
      <c r="AG214" s="9"/>
      <c r="AH214" s="9"/>
      <c r="AI214" s="9">
        <f t="shared" si="822"/>
        <v>0</v>
      </c>
      <c r="AJ214" s="47">
        <f>OON!CJ214</f>
        <v>0</v>
      </c>
      <c r="AK214" s="47">
        <f>OON!CK214</f>
        <v>0</v>
      </c>
      <c r="AL214" s="47"/>
      <c r="AM214" s="47"/>
      <c r="AN214" s="47"/>
      <c r="AO214" s="47"/>
      <c r="AP214" s="47"/>
      <c r="AQ214" s="47"/>
      <c r="AR214" s="47"/>
      <c r="AS214" s="47">
        <f t="shared" si="823"/>
        <v>0</v>
      </c>
      <c r="AT214" s="47">
        <f t="shared" si="824"/>
        <v>0</v>
      </c>
      <c r="AU214" s="47">
        <f t="shared" si="825"/>
        <v>0</v>
      </c>
      <c r="AV214" s="9">
        <f t="shared" si="826"/>
        <v>1540567</v>
      </c>
      <c r="AW214" s="9">
        <f t="shared" si="827"/>
        <v>1134438</v>
      </c>
      <c r="AX214" s="9">
        <f t="shared" si="828"/>
        <v>0</v>
      </c>
      <c r="AY214" s="9">
        <f t="shared" si="829"/>
        <v>383440</v>
      </c>
      <c r="AZ214" s="9">
        <f t="shared" si="830"/>
        <v>22689</v>
      </c>
      <c r="BA214" s="9">
        <f t="shared" si="831"/>
        <v>0</v>
      </c>
      <c r="BB214" s="47">
        <f t="shared" si="832"/>
        <v>2.88</v>
      </c>
      <c r="BC214" s="47">
        <f t="shared" si="833"/>
        <v>2.88</v>
      </c>
      <c r="BD214" s="47">
        <f t="shared" si="834"/>
        <v>0</v>
      </c>
    </row>
    <row r="215" spans="1:57" x14ac:dyDescent="0.25">
      <c r="A215" s="5">
        <v>1463</v>
      </c>
      <c r="B215" s="2">
        <v>600023354</v>
      </c>
      <c r="C215" s="7">
        <v>60254238</v>
      </c>
      <c r="D215" s="8" t="s">
        <v>62</v>
      </c>
      <c r="E215" s="20">
        <v>3114</v>
      </c>
      <c r="F215" s="20" t="s">
        <v>110</v>
      </c>
      <c r="G215" s="20" t="s">
        <v>96</v>
      </c>
      <c r="H215" s="9">
        <v>0</v>
      </c>
      <c r="I215" s="50">
        <v>0</v>
      </c>
      <c r="J215" s="50">
        <v>0</v>
      </c>
      <c r="K215" s="50">
        <v>0</v>
      </c>
      <c r="L215" s="50">
        <v>0</v>
      </c>
      <c r="M215" s="50">
        <v>0</v>
      </c>
      <c r="N215" s="63">
        <v>0</v>
      </c>
      <c r="O215" s="47">
        <v>0</v>
      </c>
      <c r="P215" s="47">
        <v>0</v>
      </c>
      <c r="Q215" s="9">
        <f>(OON!CF215+OON!CG215)*-1</f>
        <v>0</v>
      </c>
      <c r="R215" s="50"/>
      <c r="S215" s="50"/>
      <c r="T215" s="50"/>
      <c r="U215" s="50"/>
      <c r="V215" s="50"/>
      <c r="W215" s="50"/>
      <c r="X215" s="9">
        <f t="shared" si="817"/>
        <v>0</v>
      </c>
      <c r="Y215" s="9"/>
      <c r="Z215" s="9">
        <f>OON!CF215+OON!CG215</f>
        <v>0</v>
      </c>
      <c r="AA215" s="9">
        <f>OON!CA215+OON!CE215</f>
        <v>0</v>
      </c>
      <c r="AB215" s="9">
        <f t="shared" si="818"/>
        <v>0</v>
      </c>
      <c r="AC215" s="9">
        <f t="shared" si="819"/>
        <v>0</v>
      </c>
      <c r="AD215" s="9">
        <f t="shared" si="820"/>
        <v>0</v>
      </c>
      <c r="AE215" s="9">
        <f t="shared" si="821"/>
        <v>0</v>
      </c>
      <c r="AF215" s="50"/>
      <c r="AG215" s="50"/>
      <c r="AH215" s="50"/>
      <c r="AI215" s="9">
        <f t="shared" si="822"/>
        <v>0</v>
      </c>
      <c r="AJ215" s="47">
        <f>OON!CJ215</f>
        <v>0</v>
      </c>
      <c r="AK215" s="47">
        <f>OON!CK215</f>
        <v>0</v>
      </c>
      <c r="AL215" s="47"/>
      <c r="AM215" s="47"/>
      <c r="AN215" s="47"/>
      <c r="AO215" s="47"/>
      <c r="AP215" s="47"/>
      <c r="AQ215" s="47"/>
      <c r="AR215" s="47"/>
      <c r="AS215" s="47">
        <f t="shared" si="823"/>
        <v>0</v>
      </c>
      <c r="AT215" s="47">
        <f t="shared" si="824"/>
        <v>0</v>
      </c>
      <c r="AU215" s="47">
        <f t="shared" si="825"/>
        <v>0</v>
      </c>
      <c r="AV215" s="9">
        <f t="shared" si="826"/>
        <v>0</v>
      </c>
      <c r="AW215" s="9">
        <f t="shared" si="827"/>
        <v>0</v>
      </c>
      <c r="AX215" s="9">
        <f t="shared" si="828"/>
        <v>0</v>
      </c>
      <c r="AY215" s="9">
        <f t="shared" si="829"/>
        <v>0</v>
      </c>
      <c r="AZ215" s="9">
        <f t="shared" si="830"/>
        <v>0</v>
      </c>
      <c r="BA215" s="9">
        <f t="shared" si="831"/>
        <v>0</v>
      </c>
      <c r="BB215" s="47">
        <f t="shared" si="832"/>
        <v>0</v>
      </c>
      <c r="BC215" s="47">
        <f t="shared" si="833"/>
        <v>0</v>
      </c>
      <c r="BD215" s="47">
        <f t="shared" si="834"/>
        <v>0</v>
      </c>
    </row>
    <row r="216" spans="1:57" x14ac:dyDescent="0.25">
      <c r="A216" s="5">
        <v>1463</v>
      </c>
      <c r="B216" s="2">
        <v>600023354</v>
      </c>
      <c r="C216" s="7">
        <v>60254238</v>
      </c>
      <c r="D216" s="8" t="s">
        <v>62</v>
      </c>
      <c r="E216" s="2">
        <v>3141</v>
      </c>
      <c r="F216" s="2" t="s">
        <v>20</v>
      </c>
      <c r="G216" s="7" t="s">
        <v>96</v>
      </c>
      <c r="H216" s="9">
        <v>282235</v>
      </c>
      <c r="I216" s="9">
        <v>205761</v>
      </c>
      <c r="J216" s="9">
        <v>0</v>
      </c>
      <c r="K216" s="9">
        <v>69547</v>
      </c>
      <c r="L216" s="9">
        <v>4115</v>
      </c>
      <c r="M216" s="9">
        <v>2812</v>
      </c>
      <c r="N216" s="63">
        <v>0.65</v>
      </c>
      <c r="O216" s="47">
        <v>0</v>
      </c>
      <c r="P216" s="47">
        <v>0.65</v>
      </c>
      <c r="Q216" s="9">
        <f>(OON!CF216+OON!CG216)*-1</f>
        <v>0</v>
      </c>
      <c r="R216" s="50"/>
      <c r="S216" s="50"/>
      <c r="T216" s="50"/>
      <c r="U216" s="50"/>
      <c r="V216" s="50"/>
      <c r="W216" s="50"/>
      <c r="X216" s="9">
        <f t="shared" si="817"/>
        <v>0</v>
      </c>
      <c r="Y216" s="9"/>
      <c r="Z216" s="9">
        <f>OON!CF216+OON!CG216</f>
        <v>0</v>
      </c>
      <c r="AA216" s="9">
        <f>OON!CA216+OON!CE216</f>
        <v>0</v>
      </c>
      <c r="AB216" s="9">
        <f t="shared" si="818"/>
        <v>0</v>
      </c>
      <c r="AC216" s="9">
        <f t="shared" si="819"/>
        <v>0</v>
      </c>
      <c r="AD216" s="9">
        <f t="shared" si="820"/>
        <v>0</v>
      </c>
      <c r="AE216" s="9">
        <f t="shared" si="821"/>
        <v>0</v>
      </c>
      <c r="AF216" s="50"/>
      <c r="AG216" s="50"/>
      <c r="AH216" s="50"/>
      <c r="AI216" s="9">
        <f t="shared" si="822"/>
        <v>0</v>
      </c>
      <c r="AJ216" s="47">
        <f>OON!CJ216</f>
        <v>0</v>
      </c>
      <c r="AK216" s="47">
        <f>OON!CK216</f>
        <v>0</v>
      </c>
      <c r="AL216" s="47"/>
      <c r="AM216" s="47"/>
      <c r="AN216" s="47"/>
      <c r="AO216" s="47"/>
      <c r="AP216" s="47"/>
      <c r="AQ216" s="47"/>
      <c r="AR216" s="47"/>
      <c r="AS216" s="47">
        <f t="shared" si="823"/>
        <v>0</v>
      </c>
      <c r="AT216" s="47">
        <f t="shared" si="824"/>
        <v>0</v>
      </c>
      <c r="AU216" s="47">
        <f t="shared" si="825"/>
        <v>0</v>
      </c>
      <c r="AV216" s="9">
        <f t="shared" si="826"/>
        <v>282235</v>
      </c>
      <c r="AW216" s="9">
        <f t="shared" si="827"/>
        <v>205761</v>
      </c>
      <c r="AX216" s="9">
        <f t="shared" si="828"/>
        <v>0</v>
      </c>
      <c r="AY216" s="9">
        <f t="shared" si="829"/>
        <v>69547</v>
      </c>
      <c r="AZ216" s="9">
        <f t="shared" si="830"/>
        <v>4115</v>
      </c>
      <c r="BA216" s="9">
        <f t="shared" si="831"/>
        <v>2812</v>
      </c>
      <c r="BB216" s="47">
        <f t="shared" si="832"/>
        <v>0.65</v>
      </c>
      <c r="BC216" s="47">
        <f t="shared" si="833"/>
        <v>0</v>
      </c>
      <c r="BD216" s="47">
        <f t="shared" si="834"/>
        <v>0.65</v>
      </c>
    </row>
    <row r="217" spans="1:57" x14ac:dyDescent="0.25">
      <c r="A217" s="5">
        <v>1463</v>
      </c>
      <c r="B217" s="2">
        <v>600023354</v>
      </c>
      <c r="C217" s="7">
        <v>60254238</v>
      </c>
      <c r="D217" s="8" t="s">
        <v>62</v>
      </c>
      <c r="E217" s="2">
        <v>3143</v>
      </c>
      <c r="F217" s="2" t="s">
        <v>55</v>
      </c>
      <c r="G217" s="2" t="s">
        <v>19</v>
      </c>
      <c r="H217" s="9">
        <v>542502</v>
      </c>
      <c r="I217" s="9">
        <v>399486</v>
      </c>
      <c r="J217" s="9">
        <v>0</v>
      </c>
      <c r="K217" s="9">
        <v>135026</v>
      </c>
      <c r="L217" s="9">
        <v>7990</v>
      </c>
      <c r="M217" s="9">
        <v>0</v>
      </c>
      <c r="N217" s="63">
        <v>0.96</v>
      </c>
      <c r="O217" s="47">
        <v>0.96</v>
      </c>
      <c r="P217" s="47">
        <v>0</v>
      </c>
      <c r="Q217" s="9">
        <f>(OON!CF217+OON!CG217)*-1</f>
        <v>0</v>
      </c>
      <c r="R217" s="9"/>
      <c r="S217" s="9"/>
      <c r="T217" s="9"/>
      <c r="U217" s="9"/>
      <c r="V217" s="9"/>
      <c r="W217" s="9"/>
      <c r="X217" s="9">
        <f t="shared" si="817"/>
        <v>0</v>
      </c>
      <c r="Y217" s="9"/>
      <c r="Z217" s="9">
        <f>OON!CF217+OON!CG217</f>
        <v>0</v>
      </c>
      <c r="AA217" s="9">
        <f>OON!CA217+OON!CE217</f>
        <v>0</v>
      </c>
      <c r="AB217" s="9">
        <f t="shared" si="818"/>
        <v>0</v>
      </c>
      <c r="AC217" s="9">
        <f t="shared" si="819"/>
        <v>0</v>
      </c>
      <c r="AD217" s="9">
        <f t="shared" si="820"/>
        <v>0</v>
      </c>
      <c r="AE217" s="9">
        <f t="shared" si="821"/>
        <v>0</v>
      </c>
      <c r="AF217" s="9"/>
      <c r="AG217" s="9"/>
      <c r="AH217" s="9"/>
      <c r="AI217" s="9">
        <f t="shared" si="822"/>
        <v>0</v>
      </c>
      <c r="AJ217" s="47">
        <f>OON!CJ217</f>
        <v>0</v>
      </c>
      <c r="AK217" s="47">
        <f>OON!CK217</f>
        <v>0</v>
      </c>
      <c r="AL217" s="47"/>
      <c r="AM217" s="47"/>
      <c r="AN217" s="47"/>
      <c r="AO217" s="47"/>
      <c r="AP217" s="47"/>
      <c r="AQ217" s="47"/>
      <c r="AR217" s="47"/>
      <c r="AS217" s="47">
        <f t="shared" si="823"/>
        <v>0</v>
      </c>
      <c r="AT217" s="47">
        <f t="shared" si="824"/>
        <v>0</v>
      </c>
      <c r="AU217" s="47">
        <f t="shared" si="825"/>
        <v>0</v>
      </c>
      <c r="AV217" s="9">
        <f t="shared" si="826"/>
        <v>542502</v>
      </c>
      <c r="AW217" s="9">
        <f t="shared" si="827"/>
        <v>399486</v>
      </c>
      <c r="AX217" s="9">
        <f t="shared" si="828"/>
        <v>0</v>
      </c>
      <c r="AY217" s="9">
        <f t="shared" si="829"/>
        <v>135026</v>
      </c>
      <c r="AZ217" s="9">
        <f t="shared" si="830"/>
        <v>7990</v>
      </c>
      <c r="BA217" s="9">
        <f t="shared" si="831"/>
        <v>0</v>
      </c>
      <c r="BB217" s="47">
        <f t="shared" si="832"/>
        <v>0.96</v>
      </c>
      <c r="BC217" s="47">
        <f t="shared" si="833"/>
        <v>0.96</v>
      </c>
      <c r="BD217" s="47">
        <f t="shared" si="834"/>
        <v>0</v>
      </c>
    </row>
    <row r="218" spans="1:57" x14ac:dyDescent="0.25">
      <c r="A218" s="5">
        <v>1463</v>
      </c>
      <c r="B218" s="2">
        <v>600023354</v>
      </c>
      <c r="C218" s="7">
        <v>60254238</v>
      </c>
      <c r="D218" s="8" t="s">
        <v>62</v>
      </c>
      <c r="E218" s="2">
        <v>3143</v>
      </c>
      <c r="F218" s="2" t="s">
        <v>95</v>
      </c>
      <c r="G218" s="7" t="s">
        <v>96</v>
      </c>
      <c r="H218" s="9">
        <v>15120</v>
      </c>
      <c r="I218" s="9">
        <v>10692</v>
      </c>
      <c r="J218" s="9">
        <v>0</v>
      </c>
      <c r="K218" s="9">
        <v>3614</v>
      </c>
      <c r="L218" s="9">
        <v>214</v>
      </c>
      <c r="M218" s="9">
        <v>600</v>
      </c>
      <c r="N218" s="63">
        <v>0.04</v>
      </c>
      <c r="O218" s="47">
        <v>0</v>
      </c>
      <c r="P218" s="47">
        <v>0.04</v>
      </c>
      <c r="Q218" s="9">
        <f>(OON!CF218+OON!CG218)*-1</f>
        <v>0</v>
      </c>
      <c r="R218" s="50"/>
      <c r="S218" s="50"/>
      <c r="T218" s="50"/>
      <c r="U218" s="50"/>
      <c r="V218" s="50"/>
      <c r="W218" s="50"/>
      <c r="X218" s="9">
        <f t="shared" si="817"/>
        <v>0</v>
      </c>
      <c r="Y218" s="9"/>
      <c r="Z218" s="9">
        <f>OON!CF218+OON!CG218</f>
        <v>0</v>
      </c>
      <c r="AA218" s="9">
        <f>OON!CA218+OON!CE218</f>
        <v>0</v>
      </c>
      <c r="AB218" s="9">
        <f t="shared" si="818"/>
        <v>0</v>
      </c>
      <c r="AC218" s="9">
        <f t="shared" si="819"/>
        <v>0</v>
      </c>
      <c r="AD218" s="9">
        <f t="shared" si="820"/>
        <v>0</v>
      </c>
      <c r="AE218" s="9">
        <f t="shared" si="821"/>
        <v>0</v>
      </c>
      <c r="AF218" s="50"/>
      <c r="AG218" s="50"/>
      <c r="AH218" s="50"/>
      <c r="AI218" s="9">
        <f t="shared" si="822"/>
        <v>0</v>
      </c>
      <c r="AJ218" s="47">
        <f>OON!CJ218</f>
        <v>0</v>
      </c>
      <c r="AK218" s="47">
        <f>OON!CK218</f>
        <v>0</v>
      </c>
      <c r="AL218" s="47"/>
      <c r="AM218" s="47"/>
      <c r="AN218" s="47"/>
      <c r="AO218" s="47"/>
      <c r="AP218" s="47"/>
      <c r="AQ218" s="47"/>
      <c r="AR218" s="47"/>
      <c r="AS218" s="47">
        <f t="shared" si="823"/>
        <v>0</v>
      </c>
      <c r="AT218" s="47">
        <f t="shared" si="824"/>
        <v>0</v>
      </c>
      <c r="AU218" s="47">
        <f t="shared" si="825"/>
        <v>0</v>
      </c>
      <c r="AV218" s="9">
        <f t="shared" si="826"/>
        <v>15120</v>
      </c>
      <c r="AW218" s="9">
        <f t="shared" si="827"/>
        <v>10692</v>
      </c>
      <c r="AX218" s="9">
        <f t="shared" si="828"/>
        <v>0</v>
      </c>
      <c r="AY218" s="9">
        <f t="shared" si="829"/>
        <v>3614</v>
      </c>
      <c r="AZ218" s="9">
        <f t="shared" si="830"/>
        <v>214</v>
      </c>
      <c r="BA218" s="9">
        <f t="shared" si="831"/>
        <v>600</v>
      </c>
      <c r="BB218" s="47">
        <f t="shared" si="832"/>
        <v>0.04</v>
      </c>
      <c r="BC218" s="47">
        <f t="shared" si="833"/>
        <v>0</v>
      </c>
      <c r="BD218" s="47">
        <f t="shared" si="834"/>
        <v>0.04</v>
      </c>
    </row>
    <row r="219" spans="1:57" x14ac:dyDescent="0.25">
      <c r="A219" s="30"/>
      <c r="B219" s="31"/>
      <c r="C219" s="32"/>
      <c r="D219" s="33" t="s">
        <v>189</v>
      </c>
      <c r="E219" s="31"/>
      <c r="F219" s="31"/>
      <c r="G219" s="32"/>
      <c r="H219" s="34">
        <v>12821278</v>
      </c>
      <c r="I219" s="34">
        <v>9171758</v>
      </c>
      <c r="J219" s="34">
        <v>140000</v>
      </c>
      <c r="K219" s="34">
        <v>3147374</v>
      </c>
      <c r="L219" s="34">
        <v>183435</v>
      </c>
      <c r="M219" s="34">
        <v>178711</v>
      </c>
      <c r="N219" s="64">
        <v>17.32</v>
      </c>
      <c r="O219" s="64">
        <v>13.14</v>
      </c>
      <c r="P219" s="64">
        <v>4.18</v>
      </c>
      <c r="Q219" s="51">
        <f t="shared" ref="Q219:BD219" si="835">SUM(Q213:Q218)</f>
        <v>0</v>
      </c>
      <c r="R219" s="51">
        <f t="shared" si="835"/>
        <v>0</v>
      </c>
      <c r="S219" s="51">
        <f t="shared" si="835"/>
        <v>0</v>
      </c>
      <c r="T219" s="51">
        <f t="shared" si="835"/>
        <v>0</v>
      </c>
      <c r="U219" s="51">
        <f t="shared" si="835"/>
        <v>0</v>
      </c>
      <c r="V219" s="51">
        <f t="shared" si="835"/>
        <v>0</v>
      </c>
      <c r="W219" s="51">
        <f t="shared" si="835"/>
        <v>0</v>
      </c>
      <c r="X219" s="51">
        <f t="shared" si="835"/>
        <v>0</v>
      </c>
      <c r="Y219" s="51">
        <f t="shared" si="835"/>
        <v>0</v>
      </c>
      <c r="Z219" s="51">
        <f t="shared" si="835"/>
        <v>0</v>
      </c>
      <c r="AA219" s="51">
        <f t="shared" si="835"/>
        <v>0</v>
      </c>
      <c r="AB219" s="51">
        <f t="shared" si="835"/>
        <v>0</v>
      </c>
      <c r="AC219" s="51">
        <f t="shared" si="835"/>
        <v>0</v>
      </c>
      <c r="AD219" s="51">
        <f t="shared" si="835"/>
        <v>0</v>
      </c>
      <c r="AE219" s="51">
        <f t="shared" si="835"/>
        <v>0</v>
      </c>
      <c r="AF219" s="51">
        <f t="shared" si="835"/>
        <v>0</v>
      </c>
      <c r="AG219" s="51">
        <f t="shared" si="835"/>
        <v>0</v>
      </c>
      <c r="AH219" s="51">
        <f t="shared" si="835"/>
        <v>0</v>
      </c>
      <c r="AI219" s="51">
        <f t="shared" si="835"/>
        <v>0</v>
      </c>
      <c r="AJ219" s="58">
        <f t="shared" si="835"/>
        <v>0</v>
      </c>
      <c r="AK219" s="58">
        <f t="shared" si="835"/>
        <v>0</v>
      </c>
      <c r="AL219" s="58">
        <f t="shared" si="835"/>
        <v>0</v>
      </c>
      <c r="AM219" s="58">
        <f t="shared" si="835"/>
        <v>0</v>
      </c>
      <c r="AN219" s="58">
        <f t="shared" si="835"/>
        <v>0</v>
      </c>
      <c r="AO219" s="58">
        <f t="shared" si="835"/>
        <v>0</v>
      </c>
      <c r="AP219" s="58">
        <f t="shared" si="835"/>
        <v>0</v>
      </c>
      <c r="AQ219" s="58">
        <f t="shared" si="835"/>
        <v>0</v>
      </c>
      <c r="AR219" s="58">
        <f t="shared" si="835"/>
        <v>0</v>
      </c>
      <c r="AS219" s="58">
        <f t="shared" si="835"/>
        <v>0</v>
      </c>
      <c r="AT219" s="58">
        <f t="shared" si="835"/>
        <v>0</v>
      </c>
      <c r="AU219" s="58">
        <f t="shared" si="835"/>
        <v>0</v>
      </c>
      <c r="AV219" s="51">
        <f t="shared" si="835"/>
        <v>12821278</v>
      </c>
      <c r="AW219" s="51">
        <f t="shared" si="835"/>
        <v>9171758</v>
      </c>
      <c r="AX219" s="51">
        <f t="shared" si="835"/>
        <v>140000</v>
      </c>
      <c r="AY219" s="51">
        <f t="shared" si="835"/>
        <v>3147374</v>
      </c>
      <c r="AZ219" s="51">
        <f t="shared" si="835"/>
        <v>183435</v>
      </c>
      <c r="BA219" s="51">
        <f t="shared" si="835"/>
        <v>178711</v>
      </c>
      <c r="BB219" s="58">
        <f t="shared" si="835"/>
        <v>17.32</v>
      </c>
      <c r="BC219" s="58">
        <f t="shared" si="835"/>
        <v>13.14</v>
      </c>
      <c r="BD219" s="58">
        <f t="shared" si="835"/>
        <v>4.18</v>
      </c>
      <c r="BE219" s="43">
        <f>AV219-H219</f>
        <v>0</v>
      </c>
    </row>
    <row r="220" spans="1:57" x14ac:dyDescent="0.25">
      <c r="A220" s="26">
        <v>1468</v>
      </c>
      <c r="B220" s="6">
        <v>600099504</v>
      </c>
      <c r="C220" s="27">
        <v>70839921</v>
      </c>
      <c r="D220" s="28" t="s">
        <v>63</v>
      </c>
      <c r="E220" s="6">
        <v>3112</v>
      </c>
      <c r="F220" s="6" t="s">
        <v>72</v>
      </c>
      <c r="G220" s="6" t="s">
        <v>19</v>
      </c>
      <c r="H220" s="29">
        <v>243565</v>
      </c>
      <c r="I220" s="29">
        <v>177036</v>
      </c>
      <c r="J220" s="29">
        <v>0</v>
      </c>
      <c r="K220" s="29">
        <v>59838</v>
      </c>
      <c r="L220" s="29">
        <v>3541</v>
      </c>
      <c r="M220" s="29">
        <v>3150</v>
      </c>
      <c r="N220" s="63">
        <v>0.36</v>
      </c>
      <c r="O220" s="47">
        <v>0.32</v>
      </c>
      <c r="P220" s="47">
        <v>0.04</v>
      </c>
      <c r="Q220" s="9">
        <f>(OON!CF220+OON!CG220)*-1</f>
        <v>0</v>
      </c>
      <c r="R220" s="29"/>
      <c r="S220" s="29"/>
      <c r="T220" s="29"/>
      <c r="U220" s="29"/>
      <c r="V220" s="29"/>
      <c r="W220" s="29"/>
      <c r="X220" s="9">
        <f t="shared" ref="X220:X226" si="836">SUM(Q220:W220)</f>
        <v>0</v>
      </c>
      <c r="Y220" s="9"/>
      <c r="Z220" s="9">
        <f>OON!CF220+OON!CG220</f>
        <v>0</v>
      </c>
      <c r="AA220" s="9">
        <f>OON!CA220+OON!CE220</f>
        <v>0</v>
      </c>
      <c r="AB220" s="9">
        <f t="shared" ref="AB220:AB226" si="837">SUM(Y220:AA220)</f>
        <v>0</v>
      </c>
      <c r="AC220" s="9">
        <f t="shared" ref="AC220:AC226" si="838">X220+AB220</f>
        <v>0</v>
      </c>
      <c r="AD220" s="9">
        <f t="shared" ref="AD220:AD226" si="839">ROUND((X220+Y220+Z220)*33.8%,0)</f>
        <v>0</v>
      </c>
      <c r="AE220" s="9">
        <f t="shared" ref="AE220:AE226" si="840">ROUND(X220*2%,0)</f>
        <v>0</v>
      </c>
      <c r="AF220" s="29"/>
      <c r="AG220" s="29"/>
      <c r="AH220" s="29"/>
      <c r="AI220" s="9">
        <f t="shared" ref="AI220:AI226" si="841">AF220+AG220+AH220</f>
        <v>0</v>
      </c>
      <c r="AJ220" s="47">
        <f>OON!CJ220</f>
        <v>0</v>
      </c>
      <c r="AK220" s="47">
        <f>OON!CK220</f>
        <v>0</v>
      </c>
      <c r="AL220" s="47"/>
      <c r="AM220" s="47"/>
      <c r="AN220" s="47"/>
      <c r="AO220" s="47"/>
      <c r="AP220" s="47"/>
      <c r="AQ220" s="47"/>
      <c r="AR220" s="47"/>
      <c r="AS220" s="47">
        <f t="shared" ref="AS220:AS226" si="842">AJ220+AL220+AM220+AP220+AR220+AN220</f>
        <v>0</v>
      </c>
      <c r="AT220" s="47">
        <f t="shared" ref="AT220:AT226" si="843">AK220+AQ220+AO220</f>
        <v>0</v>
      </c>
      <c r="AU220" s="47">
        <f t="shared" ref="AU220:AU226" si="844">AS220+AT220</f>
        <v>0</v>
      </c>
      <c r="AV220" s="9">
        <f t="shared" ref="AV220:AV226" si="845">AW220+AX220+AY220+AZ220+BA220</f>
        <v>243565</v>
      </c>
      <c r="AW220" s="9">
        <f t="shared" ref="AW220:AW226" si="846">I220+X220</f>
        <v>177036</v>
      </c>
      <c r="AX220" s="9">
        <f t="shared" ref="AX220:AX226" si="847">J220+AB220</f>
        <v>0</v>
      </c>
      <c r="AY220" s="9">
        <f t="shared" ref="AY220:AY226" si="848">K220+AD220</f>
        <v>59838</v>
      </c>
      <c r="AZ220" s="9">
        <f t="shared" ref="AZ220:AZ226" si="849">L220+AE220</f>
        <v>3541</v>
      </c>
      <c r="BA220" s="9">
        <f t="shared" ref="BA220:BA226" si="850">M220+AI220</f>
        <v>3150</v>
      </c>
      <c r="BB220" s="47">
        <f t="shared" ref="BB220:BB226" si="851">BC220+BD220</f>
        <v>0.36</v>
      </c>
      <c r="BC220" s="47">
        <f t="shared" ref="BC220:BC226" si="852">O220+AS220</f>
        <v>0.32</v>
      </c>
      <c r="BD220" s="47">
        <f t="shared" ref="BD220:BD226" si="853">P220+AT220</f>
        <v>0.04</v>
      </c>
    </row>
    <row r="221" spans="1:57" x14ac:dyDescent="0.25">
      <c r="A221" s="5">
        <v>1468</v>
      </c>
      <c r="B221" s="2">
        <v>600099504</v>
      </c>
      <c r="C221" s="7">
        <v>70839921</v>
      </c>
      <c r="D221" s="8" t="s">
        <v>63</v>
      </c>
      <c r="E221" s="2">
        <v>3114</v>
      </c>
      <c r="F221" s="2" t="s">
        <v>74</v>
      </c>
      <c r="G221" s="2" t="s">
        <v>19</v>
      </c>
      <c r="H221" s="9">
        <v>10940066</v>
      </c>
      <c r="I221" s="9">
        <v>7981882</v>
      </c>
      <c r="J221" s="9">
        <v>0</v>
      </c>
      <c r="K221" s="9">
        <v>2697876</v>
      </c>
      <c r="L221" s="9">
        <v>159638</v>
      </c>
      <c r="M221" s="9">
        <v>100670</v>
      </c>
      <c r="N221" s="63">
        <v>14.54</v>
      </c>
      <c r="O221" s="47">
        <v>9.66</v>
      </c>
      <c r="P221" s="47">
        <v>4.88</v>
      </c>
      <c r="Q221" s="9">
        <f>(OON!CF221+OON!CG221)*-1</f>
        <v>0</v>
      </c>
      <c r="R221" s="9"/>
      <c r="S221" s="9"/>
      <c r="T221" s="9"/>
      <c r="U221" s="9">
        <v>60032</v>
      </c>
      <c r="V221" s="9"/>
      <c r="W221" s="9"/>
      <c r="X221" s="9">
        <f t="shared" si="836"/>
        <v>60032</v>
      </c>
      <c r="Y221" s="9"/>
      <c r="Z221" s="9">
        <f>OON!CF221+OON!CG221</f>
        <v>0</v>
      </c>
      <c r="AA221" s="9">
        <f>OON!CA221+OON!CE221</f>
        <v>0</v>
      </c>
      <c r="AB221" s="9">
        <f t="shared" si="837"/>
        <v>0</v>
      </c>
      <c r="AC221" s="9">
        <f t="shared" si="838"/>
        <v>60032</v>
      </c>
      <c r="AD221" s="9">
        <f t="shared" si="839"/>
        <v>20291</v>
      </c>
      <c r="AE221" s="9">
        <f t="shared" si="840"/>
        <v>1201</v>
      </c>
      <c r="AF221" s="9"/>
      <c r="AG221" s="9"/>
      <c r="AH221" s="9"/>
      <c r="AI221" s="9">
        <f t="shared" si="841"/>
        <v>0</v>
      </c>
      <c r="AJ221" s="47">
        <f>OON!CJ221</f>
        <v>0</v>
      </c>
      <c r="AK221" s="47">
        <f>OON!CK221</f>
        <v>0</v>
      </c>
      <c r="AL221" s="47"/>
      <c r="AM221" s="47"/>
      <c r="AN221" s="47">
        <v>0.11</v>
      </c>
      <c r="AO221" s="47"/>
      <c r="AP221" s="47"/>
      <c r="AQ221" s="47"/>
      <c r="AR221" s="47"/>
      <c r="AS221" s="47">
        <f t="shared" si="842"/>
        <v>0.11</v>
      </c>
      <c r="AT221" s="47">
        <f t="shared" si="843"/>
        <v>0</v>
      </c>
      <c r="AU221" s="47">
        <f t="shared" si="844"/>
        <v>0.11</v>
      </c>
      <c r="AV221" s="9">
        <f t="shared" si="845"/>
        <v>11021590</v>
      </c>
      <c r="AW221" s="9">
        <f t="shared" si="846"/>
        <v>8041914</v>
      </c>
      <c r="AX221" s="9">
        <f t="shared" si="847"/>
        <v>0</v>
      </c>
      <c r="AY221" s="9">
        <f t="shared" si="848"/>
        <v>2718167</v>
      </c>
      <c r="AZ221" s="9">
        <f t="shared" si="849"/>
        <v>160839</v>
      </c>
      <c r="BA221" s="9">
        <f t="shared" si="850"/>
        <v>100670</v>
      </c>
      <c r="BB221" s="47">
        <f t="shared" si="851"/>
        <v>14.649999999999999</v>
      </c>
      <c r="BC221" s="47">
        <f t="shared" si="852"/>
        <v>9.77</v>
      </c>
      <c r="BD221" s="47">
        <f t="shared" si="853"/>
        <v>4.88</v>
      </c>
    </row>
    <row r="222" spans="1:57" x14ac:dyDescent="0.25">
      <c r="A222" s="5">
        <v>1468</v>
      </c>
      <c r="B222" s="2">
        <v>600099504</v>
      </c>
      <c r="C222" s="7">
        <v>70839921</v>
      </c>
      <c r="D222" s="8" t="s">
        <v>63</v>
      </c>
      <c r="E222" s="2">
        <v>3114</v>
      </c>
      <c r="F222" s="2" t="s">
        <v>75</v>
      </c>
      <c r="G222" s="2" t="s">
        <v>19</v>
      </c>
      <c r="H222" s="9">
        <v>2434303</v>
      </c>
      <c r="I222" s="9">
        <v>1792565</v>
      </c>
      <c r="J222" s="9">
        <v>0</v>
      </c>
      <c r="K222" s="9">
        <v>605887</v>
      </c>
      <c r="L222" s="9">
        <v>35851</v>
      </c>
      <c r="M222" s="9">
        <v>0</v>
      </c>
      <c r="N222" s="63">
        <v>4.67</v>
      </c>
      <c r="O222" s="47">
        <v>4.67</v>
      </c>
      <c r="P222" s="47">
        <v>0</v>
      </c>
      <c r="Q222" s="9">
        <f>(OON!CF222+OON!CG222)*-1</f>
        <v>0</v>
      </c>
      <c r="R222" s="9"/>
      <c r="S222" s="9"/>
      <c r="T222" s="9"/>
      <c r="U222" s="9">
        <v>-73638</v>
      </c>
      <c r="V222" s="9"/>
      <c r="W222" s="9"/>
      <c r="X222" s="9">
        <f t="shared" si="836"/>
        <v>-73638</v>
      </c>
      <c r="Y222" s="9"/>
      <c r="Z222" s="9">
        <f>OON!CF222+OON!CG222</f>
        <v>0</v>
      </c>
      <c r="AA222" s="9">
        <f>OON!CA222+OON!CE222</f>
        <v>0</v>
      </c>
      <c r="AB222" s="9">
        <f t="shared" si="837"/>
        <v>0</v>
      </c>
      <c r="AC222" s="9">
        <f t="shared" si="838"/>
        <v>-73638</v>
      </c>
      <c r="AD222" s="9">
        <f t="shared" si="839"/>
        <v>-24890</v>
      </c>
      <c r="AE222" s="9">
        <f t="shared" si="840"/>
        <v>-1473</v>
      </c>
      <c r="AF222" s="9"/>
      <c r="AG222" s="9"/>
      <c r="AH222" s="9">
        <v>100001</v>
      </c>
      <c r="AI222" s="9">
        <f t="shared" si="841"/>
        <v>100001</v>
      </c>
      <c r="AJ222" s="47">
        <f>OON!CJ222</f>
        <v>0</v>
      </c>
      <c r="AK222" s="47">
        <f>OON!CK222</f>
        <v>0</v>
      </c>
      <c r="AL222" s="47"/>
      <c r="AM222" s="47"/>
      <c r="AN222" s="47"/>
      <c r="AO222" s="47"/>
      <c r="AP222" s="47"/>
      <c r="AQ222" s="47"/>
      <c r="AR222" s="47"/>
      <c r="AS222" s="47">
        <f t="shared" si="842"/>
        <v>0</v>
      </c>
      <c r="AT222" s="47">
        <f t="shared" si="843"/>
        <v>0</v>
      </c>
      <c r="AU222" s="47">
        <f t="shared" si="844"/>
        <v>0</v>
      </c>
      <c r="AV222" s="9">
        <f t="shared" si="845"/>
        <v>2434303</v>
      </c>
      <c r="AW222" s="9">
        <f t="shared" si="846"/>
        <v>1718927</v>
      </c>
      <c r="AX222" s="9">
        <f t="shared" si="847"/>
        <v>0</v>
      </c>
      <c r="AY222" s="9">
        <f t="shared" si="848"/>
        <v>580997</v>
      </c>
      <c r="AZ222" s="9">
        <f t="shared" si="849"/>
        <v>34378</v>
      </c>
      <c r="BA222" s="9">
        <f t="shared" si="850"/>
        <v>100001</v>
      </c>
      <c r="BB222" s="47">
        <f t="shared" si="851"/>
        <v>4.67</v>
      </c>
      <c r="BC222" s="47">
        <f t="shared" si="852"/>
        <v>4.67</v>
      </c>
      <c r="BD222" s="47">
        <f t="shared" si="853"/>
        <v>0</v>
      </c>
    </row>
    <row r="223" spans="1:57" x14ac:dyDescent="0.25">
      <c r="A223" s="5">
        <v>1468</v>
      </c>
      <c r="B223" s="2">
        <v>600099504</v>
      </c>
      <c r="C223" s="7">
        <v>70839921</v>
      </c>
      <c r="D223" s="8" t="s">
        <v>63</v>
      </c>
      <c r="E223" s="20">
        <v>3114</v>
      </c>
      <c r="F223" s="20" t="s">
        <v>110</v>
      </c>
      <c r="G223" s="20" t="s">
        <v>96</v>
      </c>
      <c r="H223" s="9">
        <v>0</v>
      </c>
      <c r="I223" s="50">
        <v>0</v>
      </c>
      <c r="J223" s="50">
        <v>0</v>
      </c>
      <c r="K223" s="50">
        <v>0</v>
      </c>
      <c r="L223" s="50">
        <v>0</v>
      </c>
      <c r="M223" s="50">
        <v>0</v>
      </c>
      <c r="N223" s="63">
        <v>0</v>
      </c>
      <c r="O223" s="47">
        <v>0</v>
      </c>
      <c r="P223" s="47">
        <v>0</v>
      </c>
      <c r="Q223" s="9">
        <f>(OON!CF223+OON!CG223)*-1</f>
        <v>0</v>
      </c>
      <c r="R223" s="50"/>
      <c r="S223" s="50"/>
      <c r="T223" s="50"/>
      <c r="U223" s="50"/>
      <c r="V223" s="50"/>
      <c r="W223" s="50"/>
      <c r="X223" s="9">
        <f t="shared" si="836"/>
        <v>0</v>
      </c>
      <c r="Y223" s="9"/>
      <c r="Z223" s="9">
        <f>OON!CF223+OON!CG223</f>
        <v>0</v>
      </c>
      <c r="AA223" s="9">
        <f>OON!CA223+OON!CE223</f>
        <v>0</v>
      </c>
      <c r="AB223" s="9">
        <f t="shared" si="837"/>
        <v>0</v>
      </c>
      <c r="AC223" s="9">
        <f t="shared" si="838"/>
        <v>0</v>
      </c>
      <c r="AD223" s="9">
        <f t="shared" si="839"/>
        <v>0</v>
      </c>
      <c r="AE223" s="9">
        <f t="shared" si="840"/>
        <v>0</v>
      </c>
      <c r="AF223" s="50"/>
      <c r="AG223" s="50"/>
      <c r="AH223" s="50"/>
      <c r="AI223" s="9">
        <f t="shared" si="841"/>
        <v>0</v>
      </c>
      <c r="AJ223" s="47">
        <f>OON!CJ223</f>
        <v>0</v>
      </c>
      <c r="AK223" s="47">
        <f>OON!CK223</f>
        <v>0</v>
      </c>
      <c r="AL223" s="47"/>
      <c r="AM223" s="47"/>
      <c r="AN223" s="47"/>
      <c r="AO223" s="47"/>
      <c r="AP223" s="47"/>
      <c r="AQ223" s="47"/>
      <c r="AR223" s="47"/>
      <c r="AS223" s="47">
        <f t="shared" si="842"/>
        <v>0</v>
      </c>
      <c r="AT223" s="47">
        <f t="shared" si="843"/>
        <v>0</v>
      </c>
      <c r="AU223" s="47">
        <f t="shared" si="844"/>
        <v>0</v>
      </c>
      <c r="AV223" s="9">
        <f t="shared" si="845"/>
        <v>0</v>
      </c>
      <c r="AW223" s="9">
        <f t="shared" si="846"/>
        <v>0</v>
      </c>
      <c r="AX223" s="9">
        <f t="shared" si="847"/>
        <v>0</v>
      </c>
      <c r="AY223" s="9">
        <f t="shared" si="848"/>
        <v>0</v>
      </c>
      <c r="AZ223" s="9">
        <f t="shared" si="849"/>
        <v>0</v>
      </c>
      <c r="BA223" s="9">
        <f t="shared" si="850"/>
        <v>0</v>
      </c>
      <c r="BB223" s="47">
        <f t="shared" si="851"/>
        <v>0</v>
      </c>
      <c r="BC223" s="47">
        <f t="shared" si="852"/>
        <v>0</v>
      </c>
      <c r="BD223" s="47">
        <f t="shared" si="853"/>
        <v>0</v>
      </c>
    </row>
    <row r="224" spans="1:57" x14ac:dyDescent="0.25">
      <c r="A224" s="5">
        <v>1468</v>
      </c>
      <c r="B224" s="2">
        <v>600099504</v>
      </c>
      <c r="C224" s="7">
        <v>70839921</v>
      </c>
      <c r="D224" s="8" t="s">
        <v>63</v>
      </c>
      <c r="E224" s="2">
        <v>3141</v>
      </c>
      <c r="F224" s="2" t="s">
        <v>20</v>
      </c>
      <c r="G224" s="7" t="s">
        <v>96</v>
      </c>
      <c r="H224" s="9">
        <v>53439</v>
      </c>
      <c r="I224" s="9">
        <v>39043</v>
      </c>
      <c r="J224" s="9">
        <v>0</v>
      </c>
      <c r="K224" s="9">
        <v>13197</v>
      </c>
      <c r="L224" s="9">
        <v>781</v>
      </c>
      <c r="M224" s="9">
        <v>418</v>
      </c>
      <c r="N224" s="63">
        <v>0.12</v>
      </c>
      <c r="O224" s="47">
        <v>0</v>
      </c>
      <c r="P224" s="47">
        <v>0.12</v>
      </c>
      <c r="Q224" s="9">
        <f>(OON!CF224+OON!CG224)*-1</f>
        <v>0</v>
      </c>
      <c r="R224" s="50"/>
      <c r="S224" s="50"/>
      <c r="T224" s="50"/>
      <c r="U224" s="50"/>
      <c r="V224" s="50"/>
      <c r="W224" s="50"/>
      <c r="X224" s="9">
        <f t="shared" si="836"/>
        <v>0</v>
      </c>
      <c r="Y224" s="9"/>
      <c r="Z224" s="9">
        <f>OON!CF224+OON!CG224</f>
        <v>0</v>
      </c>
      <c r="AA224" s="9">
        <f>OON!CA224+OON!CE224</f>
        <v>0</v>
      </c>
      <c r="AB224" s="9">
        <f t="shared" si="837"/>
        <v>0</v>
      </c>
      <c r="AC224" s="9">
        <f t="shared" si="838"/>
        <v>0</v>
      </c>
      <c r="AD224" s="9">
        <f t="shared" si="839"/>
        <v>0</v>
      </c>
      <c r="AE224" s="9">
        <f t="shared" si="840"/>
        <v>0</v>
      </c>
      <c r="AF224" s="50"/>
      <c r="AG224" s="50"/>
      <c r="AH224" s="50"/>
      <c r="AI224" s="9">
        <f t="shared" si="841"/>
        <v>0</v>
      </c>
      <c r="AJ224" s="47">
        <f>OON!CJ224</f>
        <v>0</v>
      </c>
      <c r="AK224" s="47">
        <f>OON!CK224</f>
        <v>0</v>
      </c>
      <c r="AL224" s="47"/>
      <c r="AM224" s="47"/>
      <c r="AN224" s="47"/>
      <c r="AO224" s="47"/>
      <c r="AP224" s="47"/>
      <c r="AQ224" s="47"/>
      <c r="AR224" s="47"/>
      <c r="AS224" s="47">
        <f t="shared" si="842"/>
        <v>0</v>
      </c>
      <c r="AT224" s="47">
        <f t="shared" si="843"/>
        <v>0</v>
      </c>
      <c r="AU224" s="47">
        <f t="shared" si="844"/>
        <v>0</v>
      </c>
      <c r="AV224" s="9">
        <f t="shared" si="845"/>
        <v>53439</v>
      </c>
      <c r="AW224" s="9">
        <f t="shared" si="846"/>
        <v>39043</v>
      </c>
      <c r="AX224" s="9">
        <f t="shared" si="847"/>
        <v>0</v>
      </c>
      <c r="AY224" s="9">
        <f t="shared" si="848"/>
        <v>13197</v>
      </c>
      <c r="AZ224" s="9">
        <f t="shared" si="849"/>
        <v>781</v>
      </c>
      <c r="BA224" s="9">
        <f t="shared" si="850"/>
        <v>418</v>
      </c>
      <c r="BB224" s="47">
        <f t="shared" si="851"/>
        <v>0.12</v>
      </c>
      <c r="BC224" s="47">
        <f t="shared" si="852"/>
        <v>0</v>
      </c>
      <c r="BD224" s="47">
        <f t="shared" si="853"/>
        <v>0.12</v>
      </c>
    </row>
    <row r="225" spans="1:57" x14ac:dyDescent="0.25">
      <c r="A225" s="5">
        <v>1468</v>
      </c>
      <c r="B225" s="2">
        <v>600099504</v>
      </c>
      <c r="C225" s="7">
        <v>70839921</v>
      </c>
      <c r="D225" s="8" t="s">
        <v>63</v>
      </c>
      <c r="E225" s="2">
        <v>3143</v>
      </c>
      <c r="F225" s="2" t="s">
        <v>55</v>
      </c>
      <c r="G225" s="2" t="s">
        <v>19</v>
      </c>
      <c r="H225" s="9">
        <v>607889</v>
      </c>
      <c r="I225" s="9">
        <v>447635</v>
      </c>
      <c r="J225" s="9">
        <v>0</v>
      </c>
      <c r="K225" s="9">
        <v>151301</v>
      </c>
      <c r="L225" s="9">
        <v>8953</v>
      </c>
      <c r="M225" s="9">
        <v>0</v>
      </c>
      <c r="N225" s="63">
        <v>0.96</v>
      </c>
      <c r="O225" s="47">
        <v>0.96</v>
      </c>
      <c r="P225" s="47">
        <v>0</v>
      </c>
      <c r="Q225" s="9">
        <f>(OON!CF225+OON!CG225)*-1</f>
        <v>0</v>
      </c>
      <c r="R225" s="9"/>
      <c r="S225" s="9"/>
      <c r="T225" s="9"/>
      <c r="U225" s="9"/>
      <c r="V225" s="9"/>
      <c r="W225" s="9"/>
      <c r="X225" s="9">
        <f t="shared" si="836"/>
        <v>0</v>
      </c>
      <c r="Y225" s="9"/>
      <c r="Z225" s="9">
        <f>OON!CF225+OON!CG225</f>
        <v>0</v>
      </c>
      <c r="AA225" s="9">
        <f>OON!CA225+OON!CE225</f>
        <v>0</v>
      </c>
      <c r="AB225" s="9">
        <f t="shared" si="837"/>
        <v>0</v>
      </c>
      <c r="AC225" s="9">
        <f t="shared" si="838"/>
        <v>0</v>
      </c>
      <c r="AD225" s="9">
        <f t="shared" si="839"/>
        <v>0</v>
      </c>
      <c r="AE225" s="9">
        <f t="shared" si="840"/>
        <v>0</v>
      </c>
      <c r="AF225" s="9"/>
      <c r="AG225" s="9"/>
      <c r="AH225" s="9"/>
      <c r="AI225" s="9">
        <f t="shared" si="841"/>
        <v>0</v>
      </c>
      <c r="AJ225" s="47">
        <f>OON!CJ225</f>
        <v>0</v>
      </c>
      <c r="AK225" s="47">
        <f>OON!CK225</f>
        <v>0</v>
      </c>
      <c r="AL225" s="47"/>
      <c r="AM225" s="47"/>
      <c r="AN225" s="47"/>
      <c r="AO225" s="47"/>
      <c r="AP225" s="47"/>
      <c r="AQ225" s="47"/>
      <c r="AR225" s="47"/>
      <c r="AS225" s="47">
        <f t="shared" si="842"/>
        <v>0</v>
      </c>
      <c r="AT225" s="47">
        <f t="shared" si="843"/>
        <v>0</v>
      </c>
      <c r="AU225" s="47">
        <f t="shared" si="844"/>
        <v>0</v>
      </c>
      <c r="AV225" s="9">
        <f t="shared" si="845"/>
        <v>607889</v>
      </c>
      <c r="AW225" s="9">
        <f t="shared" si="846"/>
        <v>447635</v>
      </c>
      <c r="AX225" s="9">
        <f t="shared" si="847"/>
        <v>0</v>
      </c>
      <c r="AY225" s="9">
        <f t="shared" si="848"/>
        <v>151301</v>
      </c>
      <c r="AZ225" s="9">
        <f t="shared" si="849"/>
        <v>8953</v>
      </c>
      <c r="BA225" s="9">
        <f t="shared" si="850"/>
        <v>0</v>
      </c>
      <c r="BB225" s="47">
        <f t="shared" si="851"/>
        <v>0.96</v>
      </c>
      <c r="BC225" s="47">
        <f t="shared" si="852"/>
        <v>0.96</v>
      </c>
      <c r="BD225" s="47">
        <f t="shared" si="853"/>
        <v>0</v>
      </c>
    </row>
    <row r="226" spans="1:57" x14ac:dyDescent="0.25">
      <c r="A226" s="5">
        <v>1468</v>
      </c>
      <c r="B226" s="2">
        <v>600099504</v>
      </c>
      <c r="C226" s="7">
        <v>70839921</v>
      </c>
      <c r="D226" s="8" t="s">
        <v>63</v>
      </c>
      <c r="E226" s="2">
        <v>3143</v>
      </c>
      <c r="F226" s="2" t="s">
        <v>95</v>
      </c>
      <c r="G226" s="7" t="s">
        <v>96</v>
      </c>
      <c r="H226" s="9">
        <v>11339</v>
      </c>
      <c r="I226" s="9">
        <v>8019</v>
      </c>
      <c r="J226" s="9">
        <v>0</v>
      </c>
      <c r="K226" s="9">
        <v>2710</v>
      </c>
      <c r="L226" s="9">
        <v>160</v>
      </c>
      <c r="M226" s="9">
        <v>450</v>
      </c>
      <c r="N226" s="63">
        <v>0.03</v>
      </c>
      <c r="O226" s="47">
        <v>0</v>
      </c>
      <c r="P226" s="47">
        <v>0.03</v>
      </c>
      <c r="Q226" s="9">
        <f>(OON!CF226+OON!CG226)*-1</f>
        <v>0</v>
      </c>
      <c r="R226" s="50"/>
      <c r="S226" s="50"/>
      <c r="T226" s="50"/>
      <c r="U226" s="50"/>
      <c r="V226" s="50"/>
      <c r="W226" s="50"/>
      <c r="X226" s="9">
        <f t="shared" si="836"/>
        <v>0</v>
      </c>
      <c r="Y226" s="9"/>
      <c r="Z226" s="9">
        <f>OON!CF226+OON!CG226</f>
        <v>0</v>
      </c>
      <c r="AA226" s="9">
        <f>OON!CA226+OON!CE226</f>
        <v>0</v>
      </c>
      <c r="AB226" s="9">
        <f t="shared" si="837"/>
        <v>0</v>
      </c>
      <c r="AC226" s="9">
        <f t="shared" si="838"/>
        <v>0</v>
      </c>
      <c r="AD226" s="9">
        <f t="shared" si="839"/>
        <v>0</v>
      </c>
      <c r="AE226" s="9">
        <f t="shared" si="840"/>
        <v>0</v>
      </c>
      <c r="AF226" s="50"/>
      <c r="AG226" s="50"/>
      <c r="AH226" s="50"/>
      <c r="AI226" s="9">
        <f t="shared" si="841"/>
        <v>0</v>
      </c>
      <c r="AJ226" s="47">
        <f>OON!CJ226</f>
        <v>0</v>
      </c>
      <c r="AK226" s="47">
        <f>OON!CK226</f>
        <v>0</v>
      </c>
      <c r="AL226" s="47"/>
      <c r="AM226" s="47"/>
      <c r="AN226" s="47"/>
      <c r="AO226" s="47"/>
      <c r="AP226" s="47"/>
      <c r="AQ226" s="47"/>
      <c r="AR226" s="47"/>
      <c r="AS226" s="47">
        <f t="shared" si="842"/>
        <v>0</v>
      </c>
      <c r="AT226" s="47">
        <f t="shared" si="843"/>
        <v>0</v>
      </c>
      <c r="AU226" s="47">
        <f t="shared" si="844"/>
        <v>0</v>
      </c>
      <c r="AV226" s="9">
        <f t="shared" si="845"/>
        <v>11339</v>
      </c>
      <c r="AW226" s="9">
        <f t="shared" si="846"/>
        <v>8019</v>
      </c>
      <c r="AX226" s="9">
        <f t="shared" si="847"/>
        <v>0</v>
      </c>
      <c r="AY226" s="9">
        <f t="shared" si="848"/>
        <v>2710</v>
      </c>
      <c r="AZ226" s="9">
        <f t="shared" si="849"/>
        <v>160</v>
      </c>
      <c r="BA226" s="9">
        <f t="shared" si="850"/>
        <v>450</v>
      </c>
      <c r="BB226" s="47">
        <f t="shared" si="851"/>
        <v>0.03</v>
      </c>
      <c r="BC226" s="47">
        <f t="shared" si="852"/>
        <v>0</v>
      </c>
      <c r="BD226" s="47">
        <f t="shared" si="853"/>
        <v>0.03</v>
      </c>
    </row>
    <row r="227" spans="1:57" x14ac:dyDescent="0.25">
      <c r="A227" s="30"/>
      <c r="B227" s="31"/>
      <c r="C227" s="32"/>
      <c r="D227" s="33" t="s">
        <v>190</v>
      </c>
      <c r="E227" s="31"/>
      <c r="F227" s="31"/>
      <c r="G227" s="32"/>
      <c r="H227" s="34">
        <v>14290601</v>
      </c>
      <c r="I227" s="34">
        <v>10446180</v>
      </c>
      <c r="J227" s="34">
        <v>0</v>
      </c>
      <c r="K227" s="34">
        <v>3530809</v>
      </c>
      <c r="L227" s="34">
        <v>208924</v>
      </c>
      <c r="M227" s="34">
        <v>104688</v>
      </c>
      <c r="N227" s="64">
        <v>20.680000000000003</v>
      </c>
      <c r="O227" s="64">
        <v>15.61</v>
      </c>
      <c r="P227" s="64">
        <v>5.07</v>
      </c>
      <c r="Q227" s="51">
        <f t="shared" ref="Q227:BD227" si="854">SUM(Q220:Q226)</f>
        <v>0</v>
      </c>
      <c r="R227" s="51">
        <f t="shared" si="854"/>
        <v>0</v>
      </c>
      <c r="S227" s="51">
        <f t="shared" si="854"/>
        <v>0</v>
      </c>
      <c r="T227" s="51">
        <f t="shared" si="854"/>
        <v>0</v>
      </c>
      <c r="U227" s="51">
        <f t="shared" si="854"/>
        <v>-13606</v>
      </c>
      <c r="V227" s="51">
        <f t="shared" si="854"/>
        <v>0</v>
      </c>
      <c r="W227" s="51">
        <f t="shared" si="854"/>
        <v>0</v>
      </c>
      <c r="X227" s="51">
        <f t="shared" si="854"/>
        <v>-13606</v>
      </c>
      <c r="Y227" s="51">
        <f t="shared" si="854"/>
        <v>0</v>
      </c>
      <c r="Z227" s="51">
        <f t="shared" si="854"/>
        <v>0</v>
      </c>
      <c r="AA227" s="51">
        <f t="shared" si="854"/>
        <v>0</v>
      </c>
      <c r="AB227" s="51">
        <f t="shared" si="854"/>
        <v>0</v>
      </c>
      <c r="AC227" s="51">
        <f t="shared" si="854"/>
        <v>-13606</v>
      </c>
      <c r="AD227" s="51">
        <f t="shared" si="854"/>
        <v>-4599</v>
      </c>
      <c r="AE227" s="51">
        <f t="shared" si="854"/>
        <v>-272</v>
      </c>
      <c r="AF227" s="51">
        <f t="shared" si="854"/>
        <v>0</v>
      </c>
      <c r="AG227" s="51">
        <f t="shared" si="854"/>
        <v>0</v>
      </c>
      <c r="AH227" s="51">
        <f t="shared" si="854"/>
        <v>100001</v>
      </c>
      <c r="AI227" s="51">
        <f t="shared" si="854"/>
        <v>100001</v>
      </c>
      <c r="AJ227" s="58">
        <f t="shared" si="854"/>
        <v>0</v>
      </c>
      <c r="AK227" s="58">
        <f t="shared" si="854"/>
        <v>0</v>
      </c>
      <c r="AL227" s="58">
        <f t="shared" si="854"/>
        <v>0</v>
      </c>
      <c r="AM227" s="58">
        <f t="shared" si="854"/>
        <v>0</v>
      </c>
      <c r="AN227" s="58">
        <f t="shared" si="854"/>
        <v>0.11</v>
      </c>
      <c r="AO227" s="58">
        <f t="shared" si="854"/>
        <v>0</v>
      </c>
      <c r="AP227" s="58">
        <f t="shared" si="854"/>
        <v>0</v>
      </c>
      <c r="AQ227" s="58">
        <f t="shared" si="854"/>
        <v>0</v>
      </c>
      <c r="AR227" s="58">
        <f t="shared" si="854"/>
        <v>0</v>
      </c>
      <c r="AS227" s="58">
        <f t="shared" si="854"/>
        <v>0.11</v>
      </c>
      <c r="AT227" s="58">
        <f t="shared" si="854"/>
        <v>0</v>
      </c>
      <c r="AU227" s="58">
        <f t="shared" si="854"/>
        <v>0.11</v>
      </c>
      <c r="AV227" s="51">
        <f t="shared" si="854"/>
        <v>14372125</v>
      </c>
      <c r="AW227" s="51">
        <f t="shared" si="854"/>
        <v>10432574</v>
      </c>
      <c r="AX227" s="51">
        <f t="shared" si="854"/>
        <v>0</v>
      </c>
      <c r="AY227" s="51">
        <f t="shared" si="854"/>
        <v>3526210</v>
      </c>
      <c r="AZ227" s="51">
        <f t="shared" si="854"/>
        <v>208652</v>
      </c>
      <c r="BA227" s="51">
        <f t="shared" si="854"/>
        <v>204689</v>
      </c>
      <c r="BB227" s="58">
        <f t="shared" si="854"/>
        <v>20.790000000000003</v>
      </c>
      <c r="BC227" s="58">
        <f t="shared" si="854"/>
        <v>15.719999999999999</v>
      </c>
      <c r="BD227" s="58">
        <f t="shared" si="854"/>
        <v>5.07</v>
      </c>
      <c r="BE227" s="43">
        <f>AV227-H227</f>
        <v>81524</v>
      </c>
    </row>
    <row r="228" spans="1:57" x14ac:dyDescent="0.25">
      <c r="A228" s="26">
        <v>1469</v>
      </c>
      <c r="B228" s="6">
        <v>600024342</v>
      </c>
      <c r="C228" s="27">
        <v>70839999</v>
      </c>
      <c r="D228" s="28" t="s">
        <v>64</v>
      </c>
      <c r="E228" s="6">
        <v>3114</v>
      </c>
      <c r="F228" s="6" t="s">
        <v>74</v>
      </c>
      <c r="G228" s="6" t="s">
        <v>19</v>
      </c>
      <c r="H228" s="29">
        <v>6310999</v>
      </c>
      <c r="I228" s="29">
        <v>4607510</v>
      </c>
      <c r="J228" s="29">
        <v>0</v>
      </c>
      <c r="K228" s="29">
        <v>1557339</v>
      </c>
      <c r="L228" s="29">
        <v>92150</v>
      </c>
      <c r="M228" s="29">
        <v>54000</v>
      </c>
      <c r="N228" s="63">
        <v>8.82</v>
      </c>
      <c r="O228" s="47">
        <v>6</v>
      </c>
      <c r="P228" s="47">
        <v>2.82</v>
      </c>
      <c r="Q228" s="9">
        <f>(OON!CF228+OON!CG228)*-1</f>
        <v>0</v>
      </c>
      <c r="R228" s="29"/>
      <c r="S228" s="29"/>
      <c r="T228" s="29"/>
      <c r="U228" s="29"/>
      <c r="V228" s="29"/>
      <c r="W228" s="29"/>
      <c r="X228" s="9">
        <f t="shared" ref="X228:X233" si="855">SUM(Q228:W228)</f>
        <v>0</v>
      </c>
      <c r="Y228" s="9"/>
      <c r="Z228" s="9">
        <f>OON!CF228+OON!CG228</f>
        <v>0</v>
      </c>
      <c r="AA228" s="9">
        <f>OON!CA228+OON!CE228</f>
        <v>0</v>
      </c>
      <c r="AB228" s="9">
        <f t="shared" ref="AB228:AB233" si="856">SUM(Y228:AA228)</f>
        <v>0</v>
      </c>
      <c r="AC228" s="9">
        <f t="shared" ref="AC228:AC233" si="857">X228+AB228</f>
        <v>0</v>
      </c>
      <c r="AD228" s="9">
        <f t="shared" ref="AD228:AD233" si="858">ROUND((X228+Y228+Z228)*33.8%,0)</f>
        <v>0</v>
      </c>
      <c r="AE228" s="9">
        <f t="shared" ref="AE228:AE233" si="859">ROUND(X228*2%,0)</f>
        <v>0</v>
      </c>
      <c r="AF228" s="29"/>
      <c r="AG228" s="29"/>
      <c r="AH228" s="29"/>
      <c r="AI228" s="9">
        <f t="shared" ref="AI228:AI233" si="860">AF228+AG228+AH228</f>
        <v>0</v>
      </c>
      <c r="AJ228" s="47">
        <f>OON!CJ228</f>
        <v>0</v>
      </c>
      <c r="AK228" s="47">
        <f>OON!CK228</f>
        <v>0</v>
      </c>
      <c r="AL228" s="47"/>
      <c r="AM228" s="47"/>
      <c r="AN228" s="47"/>
      <c r="AO228" s="47"/>
      <c r="AP228" s="47"/>
      <c r="AQ228" s="47"/>
      <c r="AR228" s="47"/>
      <c r="AS228" s="47">
        <f t="shared" ref="AS228:AS233" si="861">AJ228+AL228+AM228+AP228+AR228+AN228</f>
        <v>0</v>
      </c>
      <c r="AT228" s="47">
        <f t="shared" ref="AT228:AT233" si="862">AK228+AQ228+AO228</f>
        <v>0</v>
      </c>
      <c r="AU228" s="47">
        <f t="shared" ref="AU228:AU233" si="863">AS228+AT228</f>
        <v>0</v>
      </c>
      <c r="AV228" s="9">
        <f t="shared" ref="AV228:AV233" si="864">AW228+AX228+AY228+AZ228+BA228</f>
        <v>6310999</v>
      </c>
      <c r="AW228" s="9">
        <f t="shared" ref="AW228:AW233" si="865">I228+X228</f>
        <v>4607510</v>
      </c>
      <c r="AX228" s="9">
        <f t="shared" ref="AX228:AX233" si="866">J228+AB228</f>
        <v>0</v>
      </c>
      <c r="AY228" s="9">
        <f t="shared" ref="AY228:AY233" si="867">K228+AD228</f>
        <v>1557339</v>
      </c>
      <c r="AZ228" s="9">
        <f t="shared" ref="AZ228:AZ233" si="868">L228+AE228</f>
        <v>92150</v>
      </c>
      <c r="BA228" s="9">
        <f t="shared" ref="BA228:BA233" si="869">M228+AI228</f>
        <v>54000</v>
      </c>
      <c r="BB228" s="47">
        <f t="shared" ref="BB228:BB233" si="870">BC228+BD228</f>
        <v>8.82</v>
      </c>
      <c r="BC228" s="47">
        <f t="shared" ref="BC228:BC233" si="871">O228+AS228</f>
        <v>6</v>
      </c>
      <c r="BD228" s="47">
        <f t="shared" ref="BD228:BD233" si="872">P228+AT228</f>
        <v>2.82</v>
      </c>
    </row>
    <row r="229" spans="1:57" x14ac:dyDescent="0.25">
      <c r="A229" s="5">
        <v>1469</v>
      </c>
      <c r="B229" s="2">
        <v>600024342</v>
      </c>
      <c r="C229" s="7">
        <v>70839999</v>
      </c>
      <c r="D229" s="8" t="s">
        <v>64</v>
      </c>
      <c r="E229" s="2">
        <v>3114</v>
      </c>
      <c r="F229" s="2" t="s">
        <v>75</v>
      </c>
      <c r="G229" s="2" t="s">
        <v>19</v>
      </c>
      <c r="H229" s="9">
        <v>1928305</v>
      </c>
      <c r="I229" s="9">
        <v>1419960</v>
      </c>
      <c r="J229" s="9">
        <v>0</v>
      </c>
      <c r="K229" s="9">
        <v>479946</v>
      </c>
      <c r="L229" s="9">
        <v>28399</v>
      </c>
      <c r="M229" s="9">
        <v>0</v>
      </c>
      <c r="N229" s="63">
        <v>4</v>
      </c>
      <c r="O229" s="47">
        <v>4</v>
      </c>
      <c r="P229" s="47">
        <v>0</v>
      </c>
      <c r="Q229" s="9">
        <f>(OON!CF229+OON!CG229)*-1</f>
        <v>0</v>
      </c>
      <c r="R229" s="9"/>
      <c r="S229" s="9"/>
      <c r="T229" s="9"/>
      <c r="U229" s="9"/>
      <c r="V229" s="9"/>
      <c r="W229" s="9"/>
      <c r="X229" s="9">
        <f t="shared" si="855"/>
        <v>0</v>
      </c>
      <c r="Y229" s="9"/>
      <c r="Z229" s="9">
        <f>OON!CF229+OON!CG229</f>
        <v>0</v>
      </c>
      <c r="AA229" s="9">
        <f>OON!CA229+OON!CE229</f>
        <v>0</v>
      </c>
      <c r="AB229" s="9">
        <f t="shared" si="856"/>
        <v>0</v>
      </c>
      <c r="AC229" s="9">
        <f t="shared" si="857"/>
        <v>0</v>
      </c>
      <c r="AD229" s="9">
        <f t="shared" si="858"/>
        <v>0</v>
      </c>
      <c r="AE229" s="9">
        <f t="shared" si="859"/>
        <v>0</v>
      </c>
      <c r="AF229" s="9"/>
      <c r="AG229" s="9"/>
      <c r="AH229" s="9"/>
      <c r="AI229" s="9">
        <f t="shared" si="860"/>
        <v>0</v>
      </c>
      <c r="AJ229" s="47">
        <f>OON!CJ229</f>
        <v>0</v>
      </c>
      <c r="AK229" s="47">
        <f>OON!CK229</f>
        <v>0</v>
      </c>
      <c r="AL229" s="47"/>
      <c r="AM229" s="47"/>
      <c r="AN229" s="47"/>
      <c r="AO229" s="47"/>
      <c r="AP229" s="47"/>
      <c r="AQ229" s="47"/>
      <c r="AR229" s="47"/>
      <c r="AS229" s="47">
        <f t="shared" si="861"/>
        <v>0</v>
      </c>
      <c r="AT229" s="47">
        <f t="shared" si="862"/>
        <v>0</v>
      </c>
      <c r="AU229" s="47">
        <f t="shared" si="863"/>
        <v>0</v>
      </c>
      <c r="AV229" s="9">
        <f t="shared" si="864"/>
        <v>1928305</v>
      </c>
      <c r="AW229" s="9">
        <f t="shared" si="865"/>
        <v>1419960</v>
      </c>
      <c r="AX229" s="9">
        <f t="shared" si="866"/>
        <v>0</v>
      </c>
      <c r="AY229" s="9">
        <f t="shared" si="867"/>
        <v>479946</v>
      </c>
      <c r="AZ229" s="9">
        <f t="shared" si="868"/>
        <v>28399</v>
      </c>
      <c r="BA229" s="9">
        <f t="shared" si="869"/>
        <v>0</v>
      </c>
      <c r="BB229" s="47">
        <f t="shared" si="870"/>
        <v>4</v>
      </c>
      <c r="BC229" s="47">
        <f t="shared" si="871"/>
        <v>4</v>
      </c>
      <c r="BD229" s="47">
        <f t="shared" si="872"/>
        <v>0</v>
      </c>
    </row>
    <row r="230" spans="1:57" x14ac:dyDescent="0.25">
      <c r="A230" s="5">
        <v>1469</v>
      </c>
      <c r="B230" s="2">
        <v>600024342</v>
      </c>
      <c r="C230" s="7">
        <v>70839999</v>
      </c>
      <c r="D230" s="8" t="s">
        <v>64</v>
      </c>
      <c r="E230" s="20">
        <v>3114</v>
      </c>
      <c r="F230" s="20" t="s">
        <v>110</v>
      </c>
      <c r="G230" s="20" t="s">
        <v>96</v>
      </c>
      <c r="H230" s="9">
        <v>0</v>
      </c>
      <c r="I230" s="50">
        <v>0</v>
      </c>
      <c r="J230" s="50">
        <v>0</v>
      </c>
      <c r="K230" s="50">
        <v>0</v>
      </c>
      <c r="L230" s="50">
        <v>0</v>
      </c>
      <c r="M230" s="50">
        <v>0</v>
      </c>
      <c r="N230" s="63">
        <v>0</v>
      </c>
      <c r="O230" s="47">
        <v>0</v>
      </c>
      <c r="P230" s="47">
        <v>0</v>
      </c>
      <c r="Q230" s="9">
        <f>(OON!CF230+OON!CG230)*-1</f>
        <v>0</v>
      </c>
      <c r="R230" s="50"/>
      <c r="S230" s="50"/>
      <c r="T230" s="50"/>
      <c r="U230" s="50"/>
      <c r="V230" s="50"/>
      <c r="W230" s="50"/>
      <c r="X230" s="9">
        <f t="shared" si="855"/>
        <v>0</v>
      </c>
      <c r="Y230" s="9"/>
      <c r="Z230" s="9">
        <f>OON!CF230+OON!CG230</f>
        <v>0</v>
      </c>
      <c r="AA230" s="9">
        <f>OON!CA230+OON!CE230</f>
        <v>0</v>
      </c>
      <c r="AB230" s="9">
        <f t="shared" si="856"/>
        <v>0</v>
      </c>
      <c r="AC230" s="9">
        <f t="shared" si="857"/>
        <v>0</v>
      </c>
      <c r="AD230" s="9">
        <f t="shared" si="858"/>
        <v>0</v>
      </c>
      <c r="AE230" s="9">
        <f t="shared" si="859"/>
        <v>0</v>
      </c>
      <c r="AF230" s="50"/>
      <c r="AG230" s="50"/>
      <c r="AH230" s="50"/>
      <c r="AI230" s="9">
        <f t="shared" si="860"/>
        <v>0</v>
      </c>
      <c r="AJ230" s="47">
        <f>OON!CJ230</f>
        <v>0</v>
      </c>
      <c r="AK230" s="47">
        <f>OON!CK230</f>
        <v>0</v>
      </c>
      <c r="AL230" s="47"/>
      <c r="AM230" s="47"/>
      <c r="AN230" s="47"/>
      <c r="AO230" s="47"/>
      <c r="AP230" s="47"/>
      <c r="AQ230" s="47"/>
      <c r="AR230" s="47"/>
      <c r="AS230" s="47">
        <f t="shared" si="861"/>
        <v>0</v>
      </c>
      <c r="AT230" s="47">
        <f t="shared" si="862"/>
        <v>0</v>
      </c>
      <c r="AU230" s="47">
        <f t="shared" si="863"/>
        <v>0</v>
      </c>
      <c r="AV230" s="9">
        <f t="shared" si="864"/>
        <v>0</v>
      </c>
      <c r="AW230" s="9">
        <f t="shared" si="865"/>
        <v>0</v>
      </c>
      <c r="AX230" s="9">
        <f t="shared" si="866"/>
        <v>0</v>
      </c>
      <c r="AY230" s="9">
        <f t="shared" si="867"/>
        <v>0</v>
      </c>
      <c r="AZ230" s="9">
        <f t="shared" si="868"/>
        <v>0</v>
      </c>
      <c r="BA230" s="9">
        <f t="shared" si="869"/>
        <v>0</v>
      </c>
      <c r="BB230" s="47">
        <f t="shared" si="870"/>
        <v>0</v>
      </c>
      <c r="BC230" s="47">
        <f t="shared" si="871"/>
        <v>0</v>
      </c>
      <c r="BD230" s="47">
        <f t="shared" si="872"/>
        <v>0</v>
      </c>
    </row>
    <row r="231" spans="1:57" x14ac:dyDescent="0.25">
      <c r="A231" s="5">
        <v>1469</v>
      </c>
      <c r="B231" s="2">
        <v>600024342</v>
      </c>
      <c r="C231" s="7">
        <v>70839999</v>
      </c>
      <c r="D231" s="8" t="s">
        <v>64</v>
      </c>
      <c r="E231" s="2">
        <v>3141</v>
      </c>
      <c r="F231" s="2" t="s">
        <v>20</v>
      </c>
      <c r="G231" s="7" t="s">
        <v>96</v>
      </c>
      <c r="H231" s="9">
        <v>131166</v>
      </c>
      <c r="I231" s="9">
        <v>95832</v>
      </c>
      <c r="J231" s="9">
        <v>0</v>
      </c>
      <c r="K231" s="9">
        <v>32391</v>
      </c>
      <c r="L231" s="9">
        <v>1917</v>
      </c>
      <c r="M231" s="9">
        <v>1026</v>
      </c>
      <c r="N231" s="63">
        <v>0.3</v>
      </c>
      <c r="O231" s="47">
        <v>0</v>
      </c>
      <c r="P231" s="47">
        <v>0.3</v>
      </c>
      <c r="Q231" s="9">
        <f>(OON!CF231+OON!CG231)*-1</f>
        <v>0</v>
      </c>
      <c r="R231" s="50"/>
      <c r="S231" s="50"/>
      <c r="T231" s="50"/>
      <c r="U231" s="50"/>
      <c r="V231" s="50"/>
      <c r="W231" s="50"/>
      <c r="X231" s="9">
        <f t="shared" si="855"/>
        <v>0</v>
      </c>
      <c r="Y231" s="9"/>
      <c r="Z231" s="9">
        <f>OON!CF231+OON!CG231</f>
        <v>0</v>
      </c>
      <c r="AA231" s="9">
        <f>OON!CA231+OON!CE231</f>
        <v>0</v>
      </c>
      <c r="AB231" s="9">
        <f t="shared" si="856"/>
        <v>0</v>
      </c>
      <c r="AC231" s="9">
        <f t="shared" si="857"/>
        <v>0</v>
      </c>
      <c r="AD231" s="9">
        <f t="shared" si="858"/>
        <v>0</v>
      </c>
      <c r="AE231" s="9">
        <f t="shared" si="859"/>
        <v>0</v>
      </c>
      <c r="AF231" s="50"/>
      <c r="AG231" s="50"/>
      <c r="AH231" s="50"/>
      <c r="AI231" s="9">
        <f t="shared" si="860"/>
        <v>0</v>
      </c>
      <c r="AJ231" s="47">
        <f>OON!CJ231</f>
        <v>0</v>
      </c>
      <c r="AK231" s="47">
        <f>OON!CK231</f>
        <v>0</v>
      </c>
      <c r="AL231" s="47"/>
      <c r="AM231" s="47"/>
      <c r="AN231" s="47"/>
      <c r="AO231" s="47"/>
      <c r="AP231" s="47"/>
      <c r="AQ231" s="47"/>
      <c r="AR231" s="47"/>
      <c r="AS231" s="47">
        <f t="shared" si="861"/>
        <v>0</v>
      </c>
      <c r="AT231" s="47">
        <f t="shared" si="862"/>
        <v>0</v>
      </c>
      <c r="AU231" s="47">
        <f t="shared" si="863"/>
        <v>0</v>
      </c>
      <c r="AV231" s="9">
        <f t="shared" si="864"/>
        <v>131166</v>
      </c>
      <c r="AW231" s="9">
        <f t="shared" si="865"/>
        <v>95832</v>
      </c>
      <c r="AX231" s="9">
        <f t="shared" si="866"/>
        <v>0</v>
      </c>
      <c r="AY231" s="9">
        <f t="shared" si="867"/>
        <v>32391</v>
      </c>
      <c r="AZ231" s="9">
        <f t="shared" si="868"/>
        <v>1917</v>
      </c>
      <c r="BA231" s="9">
        <f t="shared" si="869"/>
        <v>1026</v>
      </c>
      <c r="BB231" s="47">
        <f t="shared" si="870"/>
        <v>0.3</v>
      </c>
      <c r="BC231" s="47">
        <f t="shared" si="871"/>
        <v>0</v>
      </c>
      <c r="BD231" s="47">
        <f t="shared" si="872"/>
        <v>0.3</v>
      </c>
    </row>
    <row r="232" spans="1:57" x14ac:dyDescent="0.25">
      <c r="A232" s="5">
        <v>1469</v>
      </c>
      <c r="B232" s="2">
        <v>600024342</v>
      </c>
      <c r="C232" s="7">
        <v>70839999</v>
      </c>
      <c r="D232" s="8" t="s">
        <v>64</v>
      </c>
      <c r="E232" s="2">
        <v>3143</v>
      </c>
      <c r="F232" s="2" t="s">
        <v>55</v>
      </c>
      <c r="G232" s="2" t="s">
        <v>19</v>
      </c>
      <c r="H232" s="9">
        <v>488508</v>
      </c>
      <c r="I232" s="9">
        <v>359726</v>
      </c>
      <c r="J232" s="9">
        <v>0</v>
      </c>
      <c r="K232" s="9">
        <v>121587</v>
      </c>
      <c r="L232" s="9">
        <v>7195</v>
      </c>
      <c r="M232" s="9">
        <v>0</v>
      </c>
      <c r="N232" s="63">
        <v>0.9</v>
      </c>
      <c r="O232" s="47">
        <v>0.9</v>
      </c>
      <c r="P232" s="47">
        <v>0</v>
      </c>
      <c r="Q232" s="9">
        <f>(OON!CF232+OON!CG232)*-1</f>
        <v>0</v>
      </c>
      <c r="R232" s="9"/>
      <c r="S232" s="9"/>
      <c r="T232" s="9"/>
      <c r="U232" s="9"/>
      <c r="V232" s="9"/>
      <c r="W232" s="9"/>
      <c r="X232" s="9">
        <f t="shared" si="855"/>
        <v>0</v>
      </c>
      <c r="Y232" s="9"/>
      <c r="Z232" s="9">
        <f>OON!CF232+OON!CG232</f>
        <v>0</v>
      </c>
      <c r="AA232" s="9">
        <f>OON!CA232+OON!CE232</f>
        <v>0</v>
      </c>
      <c r="AB232" s="9">
        <f t="shared" si="856"/>
        <v>0</v>
      </c>
      <c r="AC232" s="9">
        <f t="shared" si="857"/>
        <v>0</v>
      </c>
      <c r="AD232" s="9">
        <f t="shared" si="858"/>
        <v>0</v>
      </c>
      <c r="AE232" s="9">
        <f t="shared" si="859"/>
        <v>0</v>
      </c>
      <c r="AF232" s="9"/>
      <c r="AG232" s="9"/>
      <c r="AH232" s="9"/>
      <c r="AI232" s="9">
        <f t="shared" si="860"/>
        <v>0</v>
      </c>
      <c r="AJ232" s="47">
        <f>OON!CJ232</f>
        <v>0</v>
      </c>
      <c r="AK232" s="47">
        <f>OON!CK232</f>
        <v>0</v>
      </c>
      <c r="AL232" s="47"/>
      <c r="AM232" s="47"/>
      <c r="AN232" s="47"/>
      <c r="AO232" s="47"/>
      <c r="AP232" s="47"/>
      <c r="AQ232" s="47"/>
      <c r="AR232" s="47"/>
      <c r="AS232" s="47">
        <f t="shared" si="861"/>
        <v>0</v>
      </c>
      <c r="AT232" s="47">
        <f t="shared" si="862"/>
        <v>0</v>
      </c>
      <c r="AU232" s="47">
        <f t="shared" si="863"/>
        <v>0</v>
      </c>
      <c r="AV232" s="9">
        <f t="shared" si="864"/>
        <v>488508</v>
      </c>
      <c r="AW232" s="9">
        <f t="shared" si="865"/>
        <v>359726</v>
      </c>
      <c r="AX232" s="9">
        <f t="shared" si="866"/>
        <v>0</v>
      </c>
      <c r="AY232" s="9">
        <f t="shared" si="867"/>
        <v>121587</v>
      </c>
      <c r="AZ232" s="9">
        <f t="shared" si="868"/>
        <v>7195</v>
      </c>
      <c r="BA232" s="9">
        <f t="shared" si="869"/>
        <v>0</v>
      </c>
      <c r="BB232" s="47">
        <f t="shared" si="870"/>
        <v>0.9</v>
      </c>
      <c r="BC232" s="47">
        <f t="shared" si="871"/>
        <v>0.9</v>
      </c>
      <c r="BD232" s="47">
        <f t="shared" si="872"/>
        <v>0</v>
      </c>
    </row>
    <row r="233" spans="1:57" x14ac:dyDescent="0.25">
      <c r="A233" s="5">
        <v>1469</v>
      </c>
      <c r="B233" s="2">
        <v>600024342</v>
      </c>
      <c r="C233" s="7">
        <v>70839999</v>
      </c>
      <c r="D233" s="8" t="s">
        <v>64</v>
      </c>
      <c r="E233" s="2">
        <v>3143</v>
      </c>
      <c r="F233" s="2" t="s">
        <v>95</v>
      </c>
      <c r="G233" s="7" t="s">
        <v>96</v>
      </c>
      <c r="H233" s="9">
        <v>10585</v>
      </c>
      <c r="I233" s="9">
        <v>7485</v>
      </c>
      <c r="J233" s="9">
        <v>0</v>
      </c>
      <c r="K233" s="9">
        <v>2530</v>
      </c>
      <c r="L233" s="9">
        <v>150</v>
      </c>
      <c r="M233" s="9">
        <v>420</v>
      </c>
      <c r="N233" s="63">
        <v>0.03</v>
      </c>
      <c r="O233" s="47">
        <v>0</v>
      </c>
      <c r="P233" s="47">
        <v>0.03</v>
      </c>
      <c r="Q233" s="9">
        <f>(OON!CF233+OON!CG233)*-1</f>
        <v>0</v>
      </c>
      <c r="R233" s="50"/>
      <c r="S233" s="50"/>
      <c r="T233" s="50"/>
      <c r="U233" s="50"/>
      <c r="V233" s="50"/>
      <c r="W233" s="50"/>
      <c r="X233" s="9">
        <f t="shared" si="855"/>
        <v>0</v>
      </c>
      <c r="Y233" s="9"/>
      <c r="Z233" s="9">
        <f>OON!CF233+OON!CG233</f>
        <v>0</v>
      </c>
      <c r="AA233" s="9">
        <f>OON!CA233+OON!CE233</f>
        <v>0</v>
      </c>
      <c r="AB233" s="9">
        <f t="shared" si="856"/>
        <v>0</v>
      </c>
      <c r="AC233" s="9">
        <f t="shared" si="857"/>
        <v>0</v>
      </c>
      <c r="AD233" s="9">
        <f t="shared" si="858"/>
        <v>0</v>
      </c>
      <c r="AE233" s="9">
        <f t="shared" si="859"/>
        <v>0</v>
      </c>
      <c r="AF233" s="50"/>
      <c r="AG233" s="50"/>
      <c r="AH233" s="50"/>
      <c r="AI233" s="9">
        <f t="shared" si="860"/>
        <v>0</v>
      </c>
      <c r="AJ233" s="47">
        <f>OON!CJ233</f>
        <v>0</v>
      </c>
      <c r="AK233" s="47">
        <f>OON!CK233</f>
        <v>0</v>
      </c>
      <c r="AL233" s="47"/>
      <c r="AM233" s="47"/>
      <c r="AN233" s="47"/>
      <c r="AO233" s="47"/>
      <c r="AP233" s="47"/>
      <c r="AQ233" s="47"/>
      <c r="AR233" s="47"/>
      <c r="AS233" s="47">
        <f t="shared" si="861"/>
        <v>0</v>
      </c>
      <c r="AT233" s="47">
        <f t="shared" si="862"/>
        <v>0</v>
      </c>
      <c r="AU233" s="47">
        <f t="shared" si="863"/>
        <v>0</v>
      </c>
      <c r="AV233" s="9">
        <f t="shared" si="864"/>
        <v>10585</v>
      </c>
      <c r="AW233" s="9">
        <f t="shared" si="865"/>
        <v>7485</v>
      </c>
      <c r="AX233" s="9">
        <f t="shared" si="866"/>
        <v>0</v>
      </c>
      <c r="AY233" s="9">
        <f t="shared" si="867"/>
        <v>2530</v>
      </c>
      <c r="AZ233" s="9">
        <f t="shared" si="868"/>
        <v>150</v>
      </c>
      <c r="BA233" s="9">
        <f t="shared" si="869"/>
        <v>420</v>
      </c>
      <c r="BB233" s="47">
        <f t="shared" si="870"/>
        <v>0.03</v>
      </c>
      <c r="BC233" s="47">
        <f t="shared" si="871"/>
        <v>0</v>
      </c>
      <c r="BD233" s="47">
        <f t="shared" si="872"/>
        <v>0.03</v>
      </c>
    </row>
    <row r="234" spans="1:57" x14ac:dyDescent="0.25">
      <c r="A234" s="30"/>
      <c r="B234" s="31"/>
      <c r="C234" s="32"/>
      <c r="D234" s="33" t="s">
        <v>191</v>
      </c>
      <c r="E234" s="31"/>
      <c r="F234" s="31"/>
      <c r="G234" s="32"/>
      <c r="H234" s="34">
        <v>8869563</v>
      </c>
      <c r="I234" s="34">
        <v>6490513</v>
      </c>
      <c r="J234" s="34">
        <v>0</v>
      </c>
      <c r="K234" s="34">
        <v>2193793</v>
      </c>
      <c r="L234" s="34">
        <v>129811</v>
      </c>
      <c r="M234" s="34">
        <v>55446</v>
      </c>
      <c r="N234" s="64">
        <v>14.05</v>
      </c>
      <c r="O234" s="64">
        <v>10.9</v>
      </c>
      <c r="P234" s="64">
        <v>3.1499999999999995</v>
      </c>
      <c r="Q234" s="51">
        <f t="shared" ref="Q234:BD234" si="873">SUM(Q228:Q233)</f>
        <v>0</v>
      </c>
      <c r="R234" s="51">
        <f t="shared" si="873"/>
        <v>0</v>
      </c>
      <c r="S234" s="51">
        <f t="shared" si="873"/>
        <v>0</v>
      </c>
      <c r="T234" s="51">
        <f t="shared" si="873"/>
        <v>0</v>
      </c>
      <c r="U234" s="51">
        <f t="shared" si="873"/>
        <v>0</v>
      </c>
      <c r="V234" s="51">
        <f t="shared" si="873"/>
        <v>0</v>
      </c>
      <c r="W234" s="51">
        <f t="shared" si="873"/>
        <v>0</v>
      </c>
      <c r="X234" s="51">
        <f t="shared" si="873"/>
        <v>0</v>
      </c>
      <c r="Y234" s="51">
        <f t="shared" si="873"/>
        <v>0</v>
      </c>
      <c r="Z234" s="51">
        <f t="shared" si="873"/>
        <v>0</v>
      </c>
      <c r="AA234" s="51">
        <f t="shared" si="873"/>
        <v>0</v>
      </c>
      <c r="AB234" s="51">
        <f t="shared" si="873"/>
        <v>0</v>
      </c>
      <c r="AC234" s="51">
        <f t="shared" si="873"/>
        <v>0</v>
      </c>
      <c r="AD234" s="51">
        <f t="shared" si="873"/>
        <v>0</v>
      </c>
      <c r="AE234" s="51">
        <f t="shared" si="873"/>
        <v>0</v>
      </c>
      <c r="AF234" s="51">
        <f t="shared" si="873"/>
        <v>0</v>
      </c>
      <c r="AG234" s="51">
        <f t="shared" si="873"/>
        <v>0</v>
      </c>
      <c r="AH234" s="51">
        <f t="shared" si="873"/>
        <v>0</v>
      </c>
      <c r="AI234" s="51">
        <f t="shared" si="873"/>
        <v>0</v>
      </c>
      <c r="AJ234" s="58">
        <f t="shared" si="873"/>
        <v>0</v>
      </c>
      <c r="AK234" s="58">
        <f t="shared" si="873"/>
        <v>0</v>
      </c>
      <c r="AL234" s="58">
        <f t="shared" si="873"/>
        <v>0</v>
      </c>
      <c r="AM234" s="58">
        <f t="shared" si="873"/>
        <v>0</v>
      </c>
      <c r="AN234" s="58">
        <f t="shared" si="873"/>
        <v>0</v>
      </c>
      <c r="AO234" s="58">
        <f t="shared" si="873"/>
        <v>0</v>
      </c>
      <c r="AP234" s="58">
        <f t="shared" si="873"/>
        <v>0</v>
      </c>
      <c r="AQ234" s="58">
        <f t="shared" si="873"/>
        <v>0</v>
      </c>
      <c r="AR234" s="58">
        <f t="shared" si="873"/>
        <v>0</v>
      </c>
      <c r="AS234" s="58">
        <f t="shared" si="873"/>
        <v>0</v>
      </c>
      <c r="AT234" s="58">
        <f t="shared" si="873"/>
        <v>0</v>
      </c>
      <c r="AU234" s="58">
        <f t="shared" si="873"/>
        <v>0</v>
      </c>
      <c r="AV234" s="51">
        <f t="shared" si="873"/>
        <v>8869563</v>
      </c>
      <c r="AW234" s="51">
        <f t="shared" si="873"/>
        <v>6490513</v>
      </c>
      <c r="AX234" s="51">
        <f t="shared" si="873"/>
        <v>0</v>
      </c>
      <c r="AY234" s="51">
        <f t="shared" si="873"/>
        <v>2193793</v>
      </c>
      <c r="AZ234" s="51">
        <f t="shared" si="873"/>
        <v>129811</v>
      </c>
      <c r="BA234" s="51">
        <f t="shared" si="873"/>
        <v>55446</v>
      </c>
      <c r="BB234" s="58">
        <f t="shared" si="873"/>
        <v>14.05</v>
      </c>
      <c r="BC234" s="58">
        <f t="shared" si="873"/>
        <v>10.9</v>
      </c>
      <c r="BD234" s="58">
        <f t="shared" si="873"/>
        <v>3.1499999999999995</v>
      </c>
      <c r="BE234" s="43">
        <f>AV234-H234</f>
        <v>0</v>
      </c>
    </row>
    <row r="235" spans="1:57" x14ac:dyDescent="0.25">
      <c r="A235" s="26">
        <v>1470</v>
      </c>
      <c r="B235" s="6">
        <v>600028828</v>
      </c>
      <c r="C235" s="27">
        <v>49864360</v>
      </c>
      <c r="D235" s="28" t="s">
        <v>98</v>
      </c>
      <c r="E235" s="6">
        <v>3133</v>
      </c>
      <c r="F235" s="6" t="s">
        <v>65</v>
      </c>
      <c r="G235" s="27" t="s">
        <v>96</v>
      </c>
      <c r="H235" s="29">
        <v>12338334</v>
      </c>
      <c r="I235" s="29">
        <v>8800883</v>
      </c>
      <c r="J235" s="29">
        <v>240000</v>
      </c>
      <c r="K235" s="29">
        <v>3055818</v>
      </c>
      <c r="L235" s="29">
        <v>176018</v>
      </c>
      <c r="M235" s="29">
        <v>65615</v>
      </c>
      <c r="N235" s="63">
        <v>16.980000000000004</v>
      </c>
      <c r="O235" s="47">
        <v>10.660000000000002</v>
      </c>
      <c r="P235" s="47">
        <v>6.32</v>
      </c>
      <c r="Q235" s="9">
        <f>(OON!CF235+OON!CG235)*-1</f>
        <v>-50240</v>
      </c>
      <c r="R235" s="66"/>
      <c r="S235" s="66"/>
      <c r="T235" s="66"/>
      <c r="U235" s="66"/>
      <c r="V235" s="66"/>
      <c r="W235" s="66"/>
      <c r="X235" s="9">
        <f t="shared" ref="X235:X237" si="874">SUM(Q235:W235)</f>
        <v>-50240</v>
      </c>
      <c r="Y235" s="9"/>
      <c r="Z235" s="9">
        <f>OON!CF235+OON!CG235</f>
        <v>50240</v>
      </c>
      <c r="AA235" s="9">
        <f>OON!CA235+OON!CE235</f>
        <v>0</v>
      </c>
      <c r="AB235" s="9">
        <f t="shared" ref="AB235:AB237" si="875">SUM(Y235:AA235)</f>
        <v>50240</v>
      </c>
      <c r="AC235" s="9">
        <f t="shared" ref="AC235:AC237" si="876">X235+AB235</f>
        <v>0</v>
      </c>
      <c r="AD235" s="9">
        <f t="shared" ref="AD235:AD237" si="877">ROUND((X235+Y235+Z235)*33.8%,0)</f>
        <v>0</v>
      </c>
      <c r="AE235" s="9">
        <f t="shared" ref="AE235:AE237" si="878">ROUND(X235*2%,0)</f>
        <v>-1005</v>
      </c>
      <c r="AF235" s="66"/>
      <c r="AG235" s="66"/>
      <c r="AH235" s="66"/>
      <c r="AI235" s="9">
        <f t="shared" ref="AI235:AI237" si="879">AF235+AG235+AH235</f>
        <v>0</v>
      </c>
      <c r="AJ235" s="47">
        <f>OON!CJ235</f>
        <v>0.12</v>
      </c>
      <c r="AK235" s="47">
        <f>OON!CK235</f>
        <v>-0.35</v>
      </c>
      <c r="AL235" s="47"/>
      <c r="AM235" s="47"/>
      <c r="AN235" s="47"/>
      <c r="AO235" s="47"/>
      <c r="AP235" s="47"/>
      <c r="AQ235" s="47"/>
      <c r="AR235" s="47"/>
      <c r="AS235" s="47">
        <f t="shared" ref="AS235:AS237" si="880">AJ235+AL235+AM235+AP235+AR235+AN235</f>
        <v>0.12</v>
      </c>
      <c r="AT235" s="47">
        <f t="shared" ref="AT235:AT237" si="881">AK235+AQ235+AO235</f>
        <v>-0.35</v>
      </c>
      <c r="AU235" s="47">
        <f t="shared" ref="AU235:AU237" si="882">AS235+AT235</f>
        <v>-0.22999999999999998</v>
      </c>
      <c r="AV235" s="9">
        <f t="shared" ref="AV235:AV237" si="883">AW235+AX235+AY235+AZ235+BA235</f>
        <v>12337329</v>
      </c>
      <c r="AW235" s="9">
        <f t="shared" ref="AW235:AW237" si="884">I235+X235</f>
        <v>8750643</v>
      </c>
      <c r="AX235" s="9">
        <f t="shared" ref="AX235:AX237" si="885">J235+AB235</f>
        <v>290240</v>
      </c>
      <c r="AY235" s="9">
        <f t="shared" ref="AY235:AY237" si="886">K235+AD235</f>
        <v>3055818</v>
      </c>
      <c r="AZ235" s="9">
        <f t="shared" ref="AZ235:AZ237" si="887">L235+AE235</f>
        <v>175013</v>
      </c>
      <c r="BA235" s="9">
        <f t="shared" ref="BA235:BA237" si="888">M235+AI235</f>
        <v>65615</v>
      </c>
      <c r="BB235" s="47">
        <f t="shared" ref="BB235:BB237" si="889">BC235+BD235</f>
        <v>16.75</v>
      </c>
      <c r="BC235" s="47">
        <f t="shared" ref="BC235:BC237" si="890">O235+AS235</f>
        <v>10.780000000000001</v>
      </c>
      <c r="BD235" s="47">
        <f t="shared" ref="BD235:BD237" si="891">P235+AT235</f>
        <v>5.9700000000000006</v>
      </c>
    </row>
    <row r="236" spans="1:57" x14ac:dyDescent="0.25">
      <c r="A236" s="5">
        <v>1470</v>
      </c>
      <c r="B236" s="2">
        <v>600028828</v>
      </c>
      <c r="C236" s="7">
        <v>49864360</v>
      </c>
      <c r="D236" s="8" t="s">
        <v>98</v>
      </c>
      <c r="E236" s="20">
        <v>3133</v>
      </c>
      <c r="F236" s="20" t="s">
        <v>110</v>
      </c>
      <c r="G236" s="20" t="s">
        <v>96</v>
      </c>
      <c r="H236" s="9">
        <v>0</v>
      </c>
      <c r="I236" s="50">
        <v>0</v>
      </c>
      <c r="J236" s="50">
        <v>0</v>
      </c>
      <c r="K236" s="50">
        <v>0</v>
      </c>
      <c r="L236" s="50">
        <v>0</v>
      </c>
      <c r="M236" s="50">
        <v>0</v>
      </c>
      <c r="N236" s="63">
        <v>0</v>
      </c>
      <c r="O236" s="47">
        <v>0</v>
      </c>
      <c r="P236" s="47">
        <v>0</v>
      </c>
      <c r="Q236" s="9">
        <f>(OON!CF236+OON!CG236)*-1</f>
        <v>0</v>
      </c>
      <c r="R236" s="50"/>
      <c r="S236" s="50"/>
      <c r="T236" s="50"/>
      <c r="U236" s="50"/>
      <c r="V236" s="50"/>
      <c r="W236" s="50"/>
      <c r="X236" s="9">
        <f t="shared" si="874"/>
        <v>0</v>
      </c>
      <c r="Y236" s="9"/>
      <c r="Z236" s="9">
        <f>OON!CF236+OON!CG236</f>
        <v>0</v>
      </c>
      <c r="AA236" s="9">
        <f>OON!CA236+OON!CE236</f>
        <v>0</v>
      </c>
      <c r="AB236" s="9">
        <f t="shared" si="875"/>
        <v>0</v>
      </c>
      <c r="AC236" s="9">
        <f t="shared" si="876"/>
        <v>0</v>
      </c>
      <c r="AD236" s="9">
        <f t="shared" si="877"/>
        <v>0</v>
      </c>
      <c r="AE236" s="9">
        <f t="shared" si="878"/>
        <v>0</v>
      </c>
      <c r="AF236" s="50"/>
      <c r="AG236" s="50"/>
      <c r="AH236" s="50"/>
      <c r="AI236" s="9">
        <f t="shared" si="879"/>
        <v>0</v>
      </c>
      <c r="AJ236" s="47">
        <f>OON!CJ236</f>
        <v>0</v>
      </c>
      <c r="AK236" s="47">
        <f>OON!CK236</f>
        <v>0</v>
      </c>
      <c r="AL236" s="47"/>
      <c r="AM236" s="47"/>
      <c r="AN236" s="47"/>
      <c r="AO236" s="47"/>
      <c r="AP236" s="47"/>
      <c r="AQ236" s="47"/>
      <c r="AR236" s="47"/>
      <c r="AS236" s="47">
        <f t="shared" si="880"/>
        <v>0</v>
      </c>
      <c r="AT236" s="47">
        <f t="shared" si="881"/>
        <v>0</v>
      </c>
      <c r="AU236" s="47">
        <f t="shared" si="882"/>
        <v>0</v>
      </c>
      <c r="AV236" s="9">
        <f t="shared" si="883"/>
        <v>0</v>
      </c>
      <c r="AW236" s="9">
        <f t="shared" si="884"/>
        <v>0</v>
      </c>
      <c r="AX236" s="9">
        <f t="shared" si="885"/>
        <v>0</v>
      </c>
      <c r="AY236" s="9">
        <f t="shared" si="886"/>
        <v>0</v>
      </c>
      <c r="AZ236" s="9">
        <f t="shared" si="887"/>
        <v>0</v>
      </c>
      <c r="BA236" s="9">
        <f t="shared" si="888"/>
        <v>0</v>
      </c>
      <c r="BB236" s="47">
        <f t="shared" si="889"/>
        <v>0</v>
      </c>
      <c r="BC236" s="47">
        <f t="shared" si="890"/>
        <v>0</v>
      </c>
      <c r="BD236" s="47">
        <f t="shared" si="891"/>
        <v>0</v>
      </c>
    </row>
    <row r="237" spans="1:57" x14ac:dyDescent="0.25">
      <c r="A237" s="5">
        <v>1470</v>
      </c>
      <c r="B237" s="2">
        <v>600028828</v>
      </c>
      <c r="C237" s="7">
        <v>49864360</v>
      </c>
      <c r="D237" s="8" t="s">
        <v>98</v>
      </c>
      <c r="E237" s="2">
        <v>3141</v>
      </c>
      <c r="F237" s="2" t="s">
        <v>20</v>
      </c>
      <c r="G237" s="7" t="s">
        <v>96</v>
      </c>
      <c r="H237" s="9">
        <v>383473</v>
      </c>
      <c r="I237" s="9">
        <v>281108</v>
      </c>
      <c r="J237" s="9">
        <v>0</v>
      </c>
      <c r="K237" s="9">
        <v>95015</v>
      </c>
      <c r="L237" s="9">
        <v>5622</v>
      </c>
      <c r="M237" s="9">
        <v>1728</v>
      </c>
      <c r="N237" s="63">
        <v>0.89</v>
      </c>
      <c r="O237" s="47">
        <v>0</v>
      </c>
      <c r="P237" s="47">
        <v>0.89</v>
      </c>
      <c r="Q237" s="9">
        <f>(OON!CF237+OON!CG237)*-1</f>
        <v>0</v>
      </c>
      <c r="R237" s="50"/>
      <c r="S237" s="50"/>
      <c r="T237" s="50"/>
      <c r="U237" s="50"/>
      <c r="V237" s="50"/>
      <c r="W237" s="50"/>
      <c r="X237" s="9">
        <f t="shared" si="874"/>
        <v>0</v>
      </c>
      <c r="Y237" s="9"/>
      <c r="Z237" s="9">
        <f>OON!CF237+OON!CG237</f>
        <v>0</v>
      </c>
      <c r="AA237" s="9">
        <f>OON!CA237+OON!CE237</f>
        <v>0</v>
      </c>
      <c r="AB237" s="9">
        <f t="shared" si="875"/>
        <v>0</v>
      </c>
      <c r="AC237" s="9">
        <f t="shared" si="876"/>
        <v>0</v>
      </c>
      <c r="AD237" s="9">
        <f t="shared" si="877"/>
        <v>0</v>
      </c>
      <c r="AE237" s="9">
        <f t="shared" si="878"/>
        <v>0</v>
      </c>
      <c r="AF237" s="50"/>
      <c r="AG237" s="50"/>
      <c r="AH237" s="50"/>
      <c r="AI237" s="9">
        <f t="shared" si="879"/>
        <v>0</v>
      </c>
      <c r="AJ237" s="47">
        <f>OON!CJ237</f>
        <v>0</v>
      </c>
      <c r="AK237" s="47">
        <f>OON!CK237</f>
        <v>0</v>
      </c>
      <c r="AL237" s="47"/>
      <c r="AM237" s="47"/>
      <c r="AN237" s="47"/>
      <c r="AO237" s="47"/>
      <c r="AP237" s="47"/>
      <c r="AQ237" s="47"/>
      <c r="AR237" s="47"/>
      <c r="AS237" s="47">
        <f t="shared" si="880"/>
        <v>0</v>
      </c>
      <c r="AT237" s="47">
        <f t="shared" si="881"/>
        <v>0</v>
      </c>
      <c r="AU237" s="47">
        <f t="shared" si="882"/>
        <v>0</v>
      </c>
      <c r="AV237" s="9">
        <f t="shared" si="883"/>
        <v>383473</v>
      </c>
      <c r="AW237" s="9">
        <f t="shared" si="884"/>
        <v>281108</v>
      </c>
      <c r="AX237" s="9">
        <f t="shared" si="885"/>
        <v>0</v>
      </c>
      <c r="AY237" s="9">
        <f t="shared" si="886"/>
        <v>95015</v>
      </c>
      <c r="AZ237" s="9">
        <f t="shared" si="887"/>
        <v>5622</v>
      </c>
      <c r="BA237" s="9">
        <f t="shared" si="888"/>
        <v>1728</v>
      </c>
      <c r="BB237" s="47">
        <f t="shared" si="889"/>
        <v>0.89</v>
      </c>
      <c r="BC237" s="47">
        <f t="shared" si="890"/>
        <v>0</v>
      </c>
      <c r="BD237" s="47">
        <f t="shared" si="891"/>
        <v>0.89</v>
      </c>
    </row>
    <row r="238" spans="1:57" x14ac:dyDescent="0.25">
      <c r="A238" s="30"/>
      <c r="B238" s="31"/>
      <c r="C238" s="32"/>
      <c r="D238" s="33" t="s">
        <v>192</v>
      </c>
      <c r="E238" s="31"/>
      <c r="F238" s="31"/>
      <c r="G238" s="32"/>
      <c r="H238" s="34">
        <v>12721807</v>
      </c>
      <c r="I238" s="34">
        <v>9081991</v>
      </c>
      <c r="J238" s="34">
        <v>240000</v>
      </c>
      <c r="K238" s="34">
        <v>3150833</v>
      </c>
      <c r="L238" s="34">
        <v>181640</v>
      </c>
      <c r="M238" s="34">
        <v>67343</v>
      </c>
      <c r="N238" s="64">
        <v>17.870000000000005</v>
      </c>
      <c r="O238" s="64">
        <v>10.660000000000002</v>
      </c>
      <c r="P238" s="64">
        <v>7.21</v>
      </c>
      <c r="Q238" s="51">
        <f t="shared" ref="Q238:BD238" si="892">SUM(Q235:Q237)</f>
        <v>-50240</v>
      </c>
      <c r="R238" s="51">
        <f t="shared" si="892"/>
        <v>0</v>
      </c>
      <c r="S238" s="51">
        <f t="shared" si="892"/>
        <v>0</v>
      </c>
      <c r="T238" s="51">
        <f t="shared" si="892"/>
        <v>0</v>
      </c>
      <c r="U238" s="51">
        <f t="shared" si="892"/>
        <v>0</v>
      </c>
      <c r="V238" s="51">
        <f t="shared" si="892"/>
        <v>0</v>
      </c>
      <c r="W238" s="51">
        <f t="shared" si="892"/>
        <v>0</v>
      </c>
      <c r="X238" s="51">
        <f t="shared" si="892"/>
        <v>-50240</v>
      </c>
      <c r="Y238" s="51">
        <f t="shared" si="892"/>
        <v>0</v>
      </c>
      <c r="Z238" s="51">
        <f t="shared" si="892"/>
        <v>50240</v>
      </c>
      <c r="AA238" s="51">
        <f t="shared" si="892"/>
        <v>0</v>
      </c>
      <c r="AB238" s="51">
        <f t="shared" si="892"/>
        <v>50240</v>
      </c>
      <c r="AC238" s="51">
        <f t="shared" si="892"/>
        <v>0</v>
      </c>
      <c r="AD238" s="51">
        <f t="shared" si="892"/>
        <v>0</v>
      </c>
      <c r="AE238" s="51">
        <f t="shared" si="892"/>
        <v>-1005</v>
      </c>
      <c r="AF238" s="51">
        <f t="shared" si="892"/>
        <v>0</v>
      </c>
      <c r="AG238" s="51">
        <f t="shared" si="892"/>
        <v>0</v>
      </c>
      <c r="AH238" s="51">
        <f t="shared" si="892"/>
        <v>0</v>
      </c>
      <c r="AI238" s="51">
        <f t="shared" si="892"/>
        <v>0</v>
      </c>
      <c r="AJ238" s="58">
        <f t="shared" si="892"/>
        <v>0.12</v>
      </c>
      <c r="AK238" s="58">
        <f t="shared" si="892"/>
        <v>-0.35</v>
      </c>
      <c r="AL238" s="58">
        <f t="shared" si="892"/>
        <v>0</v>
      </c>
      <c r="AM238" s="58">
        <f t="shared" si="892"/>
        <v>0</v>
      </c>
      <c r="AN238" s="58">
        <f t="shared" si="892"/>
        <v>0</v>
      </c>
      <c r="AO238" s="58">
        <f t="shared" si="892"/>
        <v>0</v>
      </c>
      <c r="AP238" s="58">
        <f t="shared" si="892"/>
        <v>0</v>
      </c>
      <c r="AQ238" s="58">
        <f t="shared" si="892"/>
        <v>0</v>
      </c>
      <c r="AR238" s="58">
        <f t="shared" si="892"/>
        <v>0</v>
      </c>
      <c r="AS238" s="58">
        <f t="shared" si="892"/>
        <v>0.12</v>
      </c>
      <c r="AT238" s="58">
        <f t="shared" si="892"/>
        <v>-0.35</v>
      </c>
      <c r="AU238" s="58">
        <f t="shared" si="892"/>
        <v>-0.22999999999999998</v>
      </c>
      <c r="AV238" s="51">
        <f t="shared" si="892"/>
        <v>12720802</v>
      </c>
      <c r="AW238" s="51">
        <f t="shared" si="892"/>
        <v>9031751</v>
      </c>
      <c r="AX238" s="51">
        <f t="shared" si="892"/>
        <v>290240</v>
      </c>
      <c r="AY238" s="51">
        <f t="shared" si="892"/>
        <v>3150833</v>
      </c>
      <c r="AZ238" s="51">
        <f t="shared" si="892"/>
        <v>180635</v>
      </c>
      <c r="BA238" s="51">
        <f t="shared" si="892"/>
        <v>67343</v>
      </c>
      <c r="BB238" s="58">
        <f t="shared" si="892"/>
        <v>17.64</v>
      </c>
      <c r="BC238" s="58">
        <f t="shared" si="892"/>
        <v>10.780000000000001</v>
      </c>
      <c r="BD238" s="58">
        <f t="shared" si="892"/>
        <v>6.86</v>
      </c>
      <c r="BE238" s="43">
        <f>AV238-H238</f>
        <v>-1005</v>
      </c>
    </row>
    <row r="239" spans="1:57" x14ac:dyDescent="0.25">
      <c r="A239" s="26">
        <v>1471</v>
      </c>
      <c r="B239" s="6">
        <v>600028836</v>
      </c>
      <c r="C239" s="27">
        <v>49864351</v>
      </c>
      <c r="D239" s="28" t="s">
        <v>99</v>
      </c>
      <c r="E239" s="6">
        <v>3133</v>
      </c>
      <c r="F239" s="6" t="s">
        <v>65</v>
      </c>
      <c r="G239" s="27" t="s">
        <v>96</v>
      </c>
      <c r="H239" s="29">
        <v>21978616</v>
      </c>
      <c r="I239" s="29">
        <v>15905384</v>
      </c>
      <c r="J239" s="29">
        <v>196000</v>
      </c>
      <c r="K239" s="29">
        <v>5442268</v>
      </c>
      <c r="L239" s="29">
        <v>318108</v>
      </c>
      <c r="M239" s="29">
        <v>116856</v>
      </c>
      <c r="N239" s="63">
        <v>30.67</v>
      </c>
      <c r="O239" s="47">
        <v>19.32</v>
      </c>
      <c r="P239" s="47">
        <v>11.35</v>
      </c>
      <c r="Q239" s="9">
        <f>(OON!CF239+OON!CG239)*-1</f>
        <v>0</v>
      </c>
      <c r="R239" s="66"/>
      <c r="S239" s="66"/>
      <c r="T239" s="66"/>
      <c r="U239" s="66">
        <v>202640</v>
      </c>
      <c r="V239" s="66"/>
      <c r="W239" s="66"/>
      <c r="X239" s="9">
        <f t="shared" ref="X239:X241" si="893">SUM(Q239:W239)</f>
        <v>202640</v>
      </c>
      <c r="Y239" s="9"/>
      <c r="Z239" s="9">
        <f>OON!CF239+OON!CG239</f>
        <v>0</v>
      </c>
      <c r="AA239" s="9">
        <f>OON!CA239+OON!CE239</f>
        <v>0</v>
      </c>
      <c r="AB239" s="9">
        <f t="shared" ref="AB239:AB241" si="894">SUM(Y239:AA239)</f>
        <v>0</v>
      </c>
      <c r="AC239" s="9">
        <f t="shared" ref="AC239:AC241" si="895">X239+AB239</f>
        <v>202640</v>
      </c>
      <c r="AD239" s="9">
        <f t="shared" ref="AD239:AD241" si="896">ROUND((X239+Y239+Z239)*33.8%,0)</f>
        <v>68492</v>
      </c>
      <c r="AE239" s="9">
        <f t="shared" ref="AE239:AE241" si="897">ROUND(X239*2%,0)</f>
        <v>4053</v>
      </c>
      <c r="AF239" s="66"/>
      <c r="AG239" s="66"/>
      <c r="AH239" s="66"/>
      <c r="AI239" s="9">
        <f t="shared" ref="AI239:AI241" si="898">AF239+AG239+AH239</f>
        <v>0</v>
      </c>
      <c r="AJ239" s="47">
        <f>OON!CJ239</f>
        <v>0</v>
      </c>
      <c r="AK239" s="47">
        <f>OON!CK239</f>
        <v>0</v>
      </c>
      <c r="AL239" s="47"/>
      <c r="AM239" s="47"/>
      <c r="AN239" s="47">
        <v>0.67</v>
      </c>
      <c r="AO239" s="47"/>
      <c r="AP239" s="47"/>
      <c r="AQ239" s="47"/>
      <c r="AR239" s="47"/>
      <c r="AS239" s="47">
        <f t="shared" ref="AS239:AS241" si="899">AJ239+AL239+AM239+AP239+AR239+AN239</f>
        <v>0.67</v>
      </c>
      <c r="AT239" s="47">
        <f t="shared" ref="AT239:AT241" si="900">AK239+AQ239+AO239</f>
        <v>0</v>
      </c>
      <c r="AU239" s="47">
        <f t="shared" ref="AU239:AU241" si="901">AS239+AT239</f>
        <v>0.67</v>
      </c>
      <c r="AV239" s="9">
        <f t="shared" ref="AV239:AV241" si="902">AW239+AX239+AY239+AZ239+BA239</f>
        <v>22253801</v>
      </c>
      <c r="AW239" s="9">
        <f t="shared" ref="AW239:AW241" si="903">I239+X239</f>
        <v>16108024</v>
      </c>
      <c r="AX239" s="9">
        <f t="shared" ref="AX239:AX241" si="904">J239+AB239</f>
        <v>196000</v>
      </c>
      <c r="AY239" s="9">
        <f t="shared" ref="AY239:AY241" si="905">K239+AD239</f>
        <v>5510760</v>
      </c>
      <c r="AZ239" s="9">
        <f t="shared" ref="AZ239:AZ241" si="906">L239+AE239</f>
        <v>322161</v>
      </c>
      <c r="BA239" s="9">
        <f t="shared" ref="BA239:BA241" si="907">M239+AI239</f>
        <v>116856</v>
      </c>
      <c r="BB239" s="47">
        <f t="shared" ref="BB239:BB241" si="908">BC239+BD239</f>
        <v>31.340000000000003</v>
      </c>
      <c r="BC239" s="47">
        <f t="shared" ref="BC239:BC241" si="909">O239+AS239</f>
        <v>19.990000000000002</v>
      </c>
      <c r="BD239" s="47">
        <f t="shared" ref="BD239:BD241" si="910">P239+AT239</f>
        <v>11.35</v>
      </c>
    </row>
    <row r="240" spans="1:57" x14ac:dyDescent="0.25">
      <c r="A240" s="5">
        <v>1471</v>
      </c>
      <c r="B240" s="2">
        <v>600028836</v>
      </c>
      <c r="C240" s="7">
        <v>49864351</v>
      </c>
      <c r="D240" s="8" t="s">
        <v>99</v>
      </c>
      <c r="E240" s="20">
        <v>3133</v>
      </c>
      <c r="F240" s="20" t="s">
        <v>110</v>
      </c>
      <c r="G240" s="20" t="s">
        <v>96</v>
      </c>
      <c r="H240" s="9">
        <v>0</v>
      </c>
      <c r="I240" s="50">
        <v>0</v>
      </c>
      <c r="J240" s="50">
        <v>0</v>
      </c>
      <c r="K240" s="50">
        <v>0</v>
      </c>
      <c r="L240" s="50">
        <v>0</v>
      </c>
      <c r="M240" s="50">
        <v>0</v>
      </c>
      <c r="N240" s="63">
        <v>0</v>
      </c>
      <c r="O240" s="47">
        <v>0</v>
      </c>
      <c r="P240" s="47">
        <v>0</v>
      </c>
      <c r="Q240" s="9">
        <f>(OON!CF240+OON!CG240)*-1</f>
        <v>0</v>
      </c>
      <c r="R240" s="50"/>
      <c r="S240" s="50"/>
      <c r="T240" s="50"/>
      <c r="U240" s="50"/>
      <c r="V240" s="50"/>
      <c r="W240" s="50"/>
      <c r="X240" s="9">
        <f t="shared" si="893"/>
        <v>0</v>
      </c>
      <c r="Y240" s="9"/>
      <c r="Z240" s="9">
        <f>OON!CF240+OON!CG240</f>
        <v>0</v>
      </c>
      <c r="AA240" s="9">
        <f>OON!CA240+OON!CE240</f>
        <v>0</v>
      </c>
      <c r="AB240" s="9">
        <f t="shared" si="894"/>
        <v>0</v>
      </c>
      <c r="AC240" s="9">
        <f t="shared" si="895"/>
        <v>0</v>
      </c>
      <c r="AD240" s="9">
        <f t="shared" si="896"/>
        <v>0</v>
      </c>
      <c r="AE240" s="9">
        <f t="shared" si="897"/>
        <v>0</v>
      </c>
      <c r="AF240" s="50"/>
      <c r="AG240" s="50"/>
      <c r="AH240" s="50"/>
      <c r="AI240" s="9">
        <f t="shared" si="898"/>
        <v>0</v>
      </c>
      <c r="AJ240" s="47">
        <f>OON!CJ240</f>
        <v>0</v>
      </c>
      <c r="AK240" s="47">
        <f>OON!CK240</f>
        <v>0</v>
      </c>
      <c r="AL240" s="47"/>
      <c r="AM240" s="47"/>
      <c r="AN240" s="47"/>
      <c r="AO240" s="47"/>
      <c r="AP240" s="47"/>
      <c r="AQ240" s="47"/>
      <c r="AR240" s="47"/>
      <c r="AS240" s="47">
        <f t="shared" si="899"/>
        <v>0</v>
      </c>
      <c r="AT240" s="47">
        <f t="shared" si="900"/>
        <v>0</v>
      </c>
      <c r="AU240" s="47">
        <f t="shared" si="901"/>
        <v>0</v>
      </c>
      <c r="AV240" s="9">
        <f t="shared" si="902"/>
        <v>0</v>
      </c>
      <c r="AW240" s="9">
        <f t="shared" si="903"/>
        <v>0</v>
      </c>
      <c r="AX240" s="9">
        <f t="shared" si="904"/>
        <v>0</v>
      </c>
      <c r="AY240" s="9">
        <f t="shared" si="905"/>
        <v>0</v>
      </c>
      <c r="AZ240" s="9">
        <f t="shared" si="906"/>
        <v>0</v>
      </c>
      <c r="BA240" s="9">
        <f t="shared" si="907"/>
        <v>0</v>
      </c>
      <c r="BB240" s="47">
        <f t="shared" si="908"/>
        <v>0</v>
      </c>
      <c r="BC240" s="47">
        <f t="shared" si="909"/>
        <v>0</v>
      </c>
      <c r="BD240" s="47">
        <f t="shared" si="910"/>
        <v>0</v>
      </c>
    </row>
    <row r="241" spans="1:57" x14ac:dyDescent="0.25">
      <c r="A241" s="5">
        <v>1471</v>
      </c>
      <c r="B241" s="2">
        <v>600028836</v>
      </c>
      <c r="C241" s="7">
        <v>49864351</v>
      </c>
      <c r="D241" s="8" t="s">
        <v>99</v>
      </c>
      <c r="E241" s="2">
        <v>3141</v>
      </c>
      <c r="F241" s="2" t="s">
        <v>20</v>
      </c>
      <c r="G241" s="7" t="s">
        <v>96</v>
      </c>
      <c r="H241" s="9">
        <v>1017152</v>
      </c>
      <c r="I241" s="9">
        <v>745196</v>
      </c>
      <c r="J241" s="9">
        <v>0</v>
      </c>
      <c r="K241" s="9">
        <v>251876</v>
      </c>
      <c r="L241" s="9">
        <v>14904</v>
      </c>
      <c r="M241" s="9">
        <v>5176</v>
      </c>
      <c r="N241" s="63">
        <v>2.35</v>
      </c>
      <c r="O241" s="47">
        <v>0</v>
      </c>
      <c r="P241" s="47">
        <v>2.35</v>
      </c>
      <c r="Q241" s="9">
        <f>(OON!CF241+OON!CG241)*-1</f>
        <v>0</v>
      </c>
      <c r="R241" s="50"/>
      <c r="S241" s="50"/>
      <c r="T241" s="50"/>
      <c r="U241" s="50"/>
      <c r="V241" s="50"/>
      <c r="W241" s="50"/>
      <c r="X241" s="9">
        <f t="shared" si="893"/>
        <v>0</v>
      </c>
      <c r="Y241" s="9"/>
      <c r="Z241" s="9">
        <f>OON!CF241+OON!CG241</f>
        <v>0</v>
      </c>
      <c r="AA241" s="9">
        <f>OON!CA241+OON!CE241</f>
        <v>0</v>
      </c>
      <c r="AB241" s="9">
        <f t="shared" si="894"/>
        <v>0</v>
      </c>
      <c r="AC241" s="9">
        <f t="shared" si="895"/>
        <v>0</v>
      </c>
      <c r="AD241" s="9">
        <f t="shared" si="896"/>
        <v>0</v>
      </c>
      <c r="AE241" s="9">
        <f t="shared" si="897"/>
        <v>0</v>
      </c>
      <c r="AF241" s="50"/>
      <c r="AG241" s="50"/>
      <c r="AH241" s="50"/>
      <c r="AI241" s="9">
        <f t="shared" si="898"/>
        <v>0</v>
      </c>
      <c r="AJ241" s="47">
        <f>OON!CJ241</f>
        <v>0</v>
      </c>
      <c r="AK241" s="47">
        <f>OON!CK241</f>
        <v>0</v>
      </c>
      <c r="AL241" s="47"/>
      <c r="AM241" s="47"/>
      <c r="AN241" s="47"/>
      <c r="AO241" s="47"/>
      <c r="AP241" s="47"/>
      <c r="AQ241" s="47"/>
      <c r="AR241" s="47"/>
      <c r="AS241" s="47">
        <f t="shared" si="899"/>
        <v>0</v>
      </c>
      <c r="AT241" s="47">
        <f t="shared" si="900"/>
        <v>0</v>
      </c>
      <c r="AU241" s="47">
        <f t="shared" si="901"/>
        <v>0</v>
      </c>
      <c r="AV241" s="9">
        <f t="shared" si="902"/>
        <v>1017152</v>
      </c>
      <c r="AW241" s="9">
        <f t="shared" si="903"/>
        <v>745196</v>
      </c>
      <c r="AX241" s="9">
        <f t="shared" si="904"/>
        <v>0</v>
      </c>
      <c r="AY241" s="9">
        <f t="shared" si="905"/>
        <v>251876</v>
      </c>
      <c r="AZ241" s="9">
        <f t="shared" si="906"/>
        <v>14904</v>
      </c>
      <c r="BA241" s="9">
        <f t="shared" si="907"/>
        <v>5176</v>
      </c>
      <c r="BB241" s="47">
        <f t="shared" si="908"/>
        <v>2.35</v>
      </c>
      <c r="BC241" s="47">
        <f t="shared" si="909"/>
        <v>0</v>
      </c>
      <c r="BD241" s="47">
        <f t="shared" si="910"/>
        <v>2.35</v>
      </c>
    </row>
    <row r="242" spans="1:57" x14ac:dyDescent="0.25">
      <c r="A242" s="30"/>
      <c r="B242" s="31"/>
      <c r="C242" s="32"/>
      <c r="D242" s="33" t="s">
        <v>193</v>
      </c>
      <c r="E242" s="31"/>
      <c r="F242" s="31"/>
      <c r="G242" s="32"/>
      <c r="H242" s="34">
        <v>22995768</v>
      </c>
      <c r="I242" s="34">
        <v>16650580</v>
      </c>
      <c r="J242" s="34">
        <v>196000</v>
      </c>
      <c r="K242" s="34">
        <v>5694144</v>
      </c>
      <c r="L242" s="34">
        <v>333012</v>
      </c>
      <c r="M242" s="34">
        <v>122032</v>
      </c>
      <c r="N242" s="64">
        <v>33.020000000000003</v>
      </c>
      <c r="O242" s="64">
        <v>19.32</v>
      </c>
      <c r="P242" s="64">
        <v>13.7</v>
      </c>
      <c r="Q242" s="51">
        <f t="shared" ref="Q242:BD242" si="911">SUM(Q239:Q241)</f>
        <v>0</v>
      </c>
      <c r="R242" s="51">
        <f t="shared" si="911"/>
        <v>0</v>
      </c>
      <c r="S242" s="51">
        <f t="shared" si="911"/>
        <v>0</v>
      </c>
      <c r="T242" s="51">
        <f t="shared" si="911"/>
        <v>0</v>
      </c>
      <c r="U242" s="51">
        <f t="shared" si="911"/>
        <v>202640</v>
      </c>
      <c r="V242" s="51">
        <f t="shared" si="911"/>
        <v>0</v>
      </c>
      <c r="W242" s="51">
        <f t="shared" si="911"/>
        <v>0</v>
      </c>
      <c r="X242" s="51">
        <f t="shared" si="911"/>
        <v>202640</v>
      </c>
      <c r="Y242" s="51">
        <f t="shared" si="911"/>
        <v>0</v>
      </c>
      <c r="Z242" s="51">
        <f t="shared" si="911"/>
        <v>0</v>
      </c>
      <c r="AA242" s="51">
        <f t="shared" si="911"/>
        <v>0</v>
      </c>
      <c r="AB242" s="51">
        <f t="shared" si="911"/>
        <v>0</v>
      </c>
      <c r="AC242" s="51">
        <f t="shared" si="911"/>
        <v>202640</v>
      </c>
      <c r="AD242" s="51">
        <f t="shared" si="911"/>
        <v>68492</v>
      </c>
      <c r="AE242" s="51">
        <f t="shared" si="911"/>
        <v>4053</v>
      </c>
      <c r="AF242" s="51">
        <f t="shared" si="911"/>
        <v>0</v>
      </c>
      <c r="AG242" s="51">
        <f t="shared" si="911"/>
        <v>0</v>
      </c>
      <c r="AH242" s="51">
        <f t="shared" si="911"/>
        <v>0</v>
      </c>
      <c r="AI242" s="51">
        <f t="shared" si="911"/>
        <v>0</v>
      </c>
      <c r="AJ242" s="58">
        <f t="shared" si="911"/>
        <v>0</v>
      </c>
      <c r="AK242" s="58">
        <f t="shared" si="911"/>
        <v>0</v>
      </c>
      <c r="AL242" s="58">
        <f t="shared" si="911"/>
        <v>0</v>
      </c>
      <c r="AM242" s="58">
        <f t="shared" si="911"/>
        <v>0</v>
      </c>
      <c r="AN242" s="58">
        <f t="shared" si="911"/>
        <v>0.67</v>
      </c>
      <c r="AO242" s="58">
        <f t="shared" si="911"/>
        <v>0</v>
      </c>
      <c r="AP242" s="58">
        <f t="shared" si="911"/>
        <v>0</v>
      </c>
      <c r="AQ242" s="58">
        <f t="shared" si="911"/>
        <v>0</v>
      </c>
      <c r="AR242" s="58">
        <f t="shared" si="911"/>
        <v>0</v>
      </c>
      <c r="AS242" s="58">
        <f t="shared" si="911"/>
        <v>0.67</v>
      </c>
      <c r="AT242" s="58">
        <f t="shared" si="911"/>
        <v>0</v>
      </c>
      <c r="AU242" s="58">
        <f t="shared" si="911"/>
        <v>0.67</v>
      </c>
      <c r="AV242" s="51">
        <f t="shared" si="911"/>
        <v>23270953</v>
      </c>
      <c r="AW242" s="51">
        <f t="shared" si="911"/>
        <v>16853220</v>
      </c>
      <c r="AX242" s="51">
        <f t="shared" si="911"/>
        <v>196000</v>
      </c>
      <c r="AY242" s="51">
        <f t="shared" si="911"/>
        <v>5762636</v>
      </c>
      <c r="AZ242" s="51">
        <f t="shared" si="911"/>
        <v>337065</v>
      </c>
      <c r="BA242" s="51">
        <f t="shared" si="911"/>
        <v>122032</v>
      </c>
      <c r="BB242" s="58">
        <f t="shared" si="911"/>
        <v>33.690000000000005</v>
      </c>
      <c r="BC242" s="58">
        <f t="shared" si="911"/>
        <v>19.990000000000002</v>
      </c>
      <c r="BD242" s="58">
        <f t="shared" si="911"/>
        <v>13.7</v>
      </c>
      <c r="BE242" s="43">
        <f>AV242-H242</f>
        <v>275185</v>
      </c>
    </row>
    <row r="243" spans="1:57" x14ac:dyDescent="0.25">
      <c r="A243" s="26">
        <v>1472</v>
      </c>
      <c r="B243" s="6">
        <v>610400681</v>
      </c>
      <c r="C243" s="27">
        <v>70226458</v>
      </c>
      <c r="D243" s="28" t="s">
        <v>100</v>
      </c>
      <c r="E243" s="6">
        <v>3133</v>
      </c>
      <c r="F243" s="6" t="s">
        <v>65</v>
      </c>
      <c r="G243" s="27" t="s">
        <v>96</v>
      </c>
      <c r="H243" s="29">
        <v>21982056</v>
      </c>
      <c r="I243" s="29">
        <v>16077384</v>
      </c>
      <c r="J243" s="29">
        <v>24000</v>
      </c>
      <c r="K243" s="29">
        <v>5442268</v>
      </c>
      <c r="L243" s="29">
        <v>321548</v>
      </c>
      <c r="M243" s="29">
        <v>116856</v>
      </c>
      <c r="N243" s="63">
        <v>31.06</v>
      </c>
      <c r="O243" s="47">
        <v>19.489999999999998</v>
      </c>
      <c r="P243" s="47">
        <v>11.57</v>
      </c>
      <c r="Q243" s="9">
        <f>(OON!CF243+OON!CG243)*-1</f>
        <v>0</v>
      </c>
      <c r="R243" s="66"/>
      <c r="S243" s="66"/>
      <c r="T243" s="66"/>
      <c r="U243" s="66"/>
      <c r="V243" s="66"/>
      <c r="W243" s="66"/>
      <c r="X243" s="9">
        <f t="shared" ref="X243:X245" si="912">SUM(Q243:W243)</f>
        <v>0</v>
      </c>
      <c r="Y243" s="9"/>
      <c r="Z243" s="9">
        <f>OON!CF243+OON!CG243</f>
        <v>0</v>
      </c>
      <c r="AA243" s="9">
        <f>OON!CA243+OON!CE243</f>
        <v>0</v>
      </c>
      <c r="AB243" s="9">
        <f t="shared" ref="AB243:AB245" si="913">SUM(Y243:AA243)</f>
        <v>0</v>
      </c>
      <c r="AC243" s="9">
        <f t="shared" ref="AC243:AC245" si="914">X243+AB243</f>
        <v>0</v>
      </c>
      <c r="AD243" s="9">
        <f t="shared" ref="AD243:AD245" si="915">ROUND((X243+Y243+Z243)*33.8%,0)</f>
        <v>0</v>
      </c>
      <c r="AE243" s="9">
        <f t="shared" ref="AE243:AE245" si="916">ROUND(X243*2%,0)</f>
        <v>0</v>
      </c>
      <c r="AF243" s="66"/>
      <c r="AG243" s="66"/>
      <c r="AH243" s="66"/>
      <c r="AI243" s="9">
        <f t="shared" ref="AI243:AI245" si="917">AF243+AG243+AH243</f>
        <v>0</v>
      </c>
      <c r="AJ243" s="47">
        <f>OON!CJ243</f>
        <v>0</v>
      </c>
      <c r="AK243" s="47">
        <f>OON!CK243</f>
        <v>0</v>
      </c>
      <c r="AL243" s="47"/>
      <c r="AM243" s="47"/>
      <c r="AN243" s="47"/>
      <c r="AO243" s="47"/>
      <c r="AP243" s="47"/>
      <c r="AQ243" s="47"/>
      <c r="AR243" s="47"/>
      <c r="AS243" s="47">
        <f t="shared" ref="AS243:AS245" si="918">AJ243+AL243+AM243+AP243+AR243+AN243</f>
        <v>0</v>
      </c>
      <c r="AT243" s="47">
        <f t="shared" ref="AT243:AT245" si="919">AK243+AQ243+AO243</f>
        <v>0</v>
      </c>
      <c r="AU243" s="47">
        <f t="shared" ref="AU243:AU245" si="920">AS243+AT243</f>
        <v>0</v>
      </c>
      <c r="AV243" s="9">
        <f t="shared" ref="AV243:AV245" si="921">AW243+AX243+AY243+AZ243+BA243</f>
        <v>21982056</v>
      </c>
      <c r="AW243" s="9">
        <f t="shared" ref="AW243:AW245" si="922">I243+X243</f>
        <v>16077384</v>
      </c>
      <c r="AX243" s="9">
        <f t="shared" ref="AX243:AX245" si="923">J243+AB243</f>
        <v>24000</v>
      </c>
      <c r="AY243" s="9">
        <f t="shared" ref="AY243:AY245" si="924">K243+AD243</f>
        <v>5442268</v>
      </c>
      <c r="AZ243" s="9">
        <f t="shared" ref="AZ243:AZ245" si="925">L243+AE243</f>
        <v>321548</v>
      </c>
      <c r="BA243" s="9">
        <f t="shared" ref="BA243:BA245" si="926">M243+AI243</f>
        <v>116856</v>
      </c>
      <c r="BB243" s="47">
        <f t="shared" ref="BB243:BB245" si="927">BC243+BD243</f>
        <v>31.06</v>
      </c>
      <c r="BC243" s="47">
        <f t="shared" ref="BC243:BC245" si="928">O243+AS243</f>
        <v>19.489999999999998</v>
      </c>
      <c r="BD243" s="47">
        <f t="shared" ref="BD243:BD245" si="929">P243+AT243</f>
        <v>11.57</v>
      </c>
    </row>
    <row r="244" spans="1:57" x14ac:dyDescent="0.25">
      <c r="A244" s="5">
        <v>1472</v>
      </c>
      <c r="B244" s="2">
        <v>610400681</v>
      </c>
      <c r="C244" s="7">
        <v>70226458</v>
      </c>
      <c r="D244" s="8" t="s">
        <v>100</v>
      </c>
      <c r="E244" s="20">
        <v>3133</v>
      </c>
      <c r="F244" s="20" t="s">
        <v>110</v>
      </c>
      <c r="G244" s="20" t="s">
        <v>96</v>
      </c>
      <c r="H244" s="9">
        <v>0</v>
      </c>
      <c r="I244" s="50">
        <v>0</v>
      </c>
      <c r="J244" s="50">
        <v>0</v>
      </c>
      <c r="K244" s="50">
        <v>0</v>
      </c>
      <c r="L244" s="50">
        <v>0</v>
      </c>
      <c r="M244" s="50">
        <v>0</v>
      </c>
      <c r="N244" s="63">
        <v>0</v>
      </c>
      <c r="O244" s="47">
        <v>0</v>
      </c>
      <c r="P244" s="47">
        <v>0</v>
      </c>
      <c r="Q244" s="9">
        <f>(OON!CF244+OON!CG244)*-1</f>
        <v>0</v>
      </c>
      <c r="R244" s="50"/>
      <c r="S244" s="50"/>
      <c r="T244" s="50"/>
      <c r="U244" s="50"/>
      <c r="V244" s="50"/>
      <c r="W244" s="50"/>
      <c r="X244" s="9">
        <f t="shared" si="912"/>
        <v>0</v>
      </c>
      <c r="Y244" s="9"/>
      <c r="Z244" s="9">
        <f>OON!CF244+OON!CG244</f>
        <v>0</v>
      </c>
      <c r="AA244" s="9">
        <f>OON!CA244+OON!CE244</f>
        <v>0</v>
      </c>
      <c r="AB244" s="9">
        <f t="shared" si="913"/>
        <v>0</v>
      </c>
      <c r="AC244" s="9">
        <f t="shared" si="914"/>
        <v>0</v>
      </c>
      <c r="AD244" s="9">
        <f t="shared" si="915"/>
        <v>0</v>
      </c>
      <c r="AE244" s="9">
        <f t="shared" si="916"/>
        <v>0</v>
      </c>
      <c r="AF244" s="50"/>
      <c r="AG244" s="50"/>
      <c r="AH244" s="50"/>
      <c r="AI244" s="9">
        <f t="shared" si="917"/>
        <v>0</v>
      </c>
      <c r="AJ244" s="47">
        <f>OON!CJ244</f>
        <v>0</v>
      </c>
      <c r="AK244" s="47">
        <f>OON!CK244</f>
        <v>0</v>
      </c>
      <c r="AL244" s="47"/>
      <c r="AM244" s="47"/>
      <c r="AN244" s="47"/>
      <c r="AO244" s="47"/>
      <c r="AP244" s="47"/>
      <c r="AQ244" s="47"/>
      <c r="AR244" s="47"/>
      <c r="AS244" s="47">
        <f t="shared" si="918"/>
        <v>0</v>
      </c>
      <c r="AT244" s="47">
        <f t="shared" si="919"/>
        <v>0</v>
      </c>
      <c r="AU244" s="47">
        <f t="shared" si="920"/>
        <v>0</v>
      </c>
      <c r="AV244" s="9">
        <f t="shared" si="921"/>
        <v>0</v>
      </c>
      <c r="AW244" s="9">
        <f t="shared" si="922"/>
        <v>0</v>
      </c>
      <c r="AX244" s="9">
        <f t="shared" si="923"/>
        <v>0</v>
      </c>
      <c r="AY244" s="9">
        <f t="shared" si="924"/>
        <v>0</v>
      </c>
      <c r="AZ244" s="9">
        <f t="shared" si="925"/>
        <v>0</v>
      </c>
      <c r="BA244" s="9">
        <f t="shared" si="926"/>
        <v>0</v>
      </c>
      <c r="BB244" s="47">
        <f t="shared" si="927"/>
        <v>0</v>
      </c>
      <c r="BC244" s="47">
        <f t="shared" si="928"/>
        <v>0</v>
      </c>
      <c r="BD244" s="47">
        <f t="shared" si="929"/>
        <v>0</v>
      </c>
    </row>
    <row r="245" spans="1:57" x14ac:dyDescent="0.25">
      <c r="A245" s="5">
        <v>1472</v>
      </c>
      <c r="B245" s="2">
        <v>610400681</v>
      </c>
      <c r="C245" s="7">
        <v>70226458</v>
      </c>
      <c r="D245" s="8" t="s">
        <v>100</v>
      </c>
      <c r="E245" s="2">
        <v>3141</v>
      </c>
      <c r="F245" s="2" t="s">
        <v>20</v>
      </c>
      <c r="G245" s="7" t="s">
        <v>96</v>
      </c>
      <c r="H245" s="9">
        <v>488151</v>
      </c>
      <c r="I245" s="9">
        <v>357773</v>
      </c>
      <c r="J245" s="9">
        <v>0</v>
      </c>
      <c r="K245" s="9">
        <v>120927</v>
      </c>
      <c r="L245" s="9">
        <v>7155</v>
      </c>
      <c r="M245" s="9">
        <v>2296</v>
      </c>
      <c r="N245" s="63">
        <v>1.1299999999999999</v>
      </c>
      <c r="O245" s="47">
        <v>0</v>
      </c>
      <c r="P245" s="47">
        <v>1.1299999999999999</v>
      </c>
      <c r="Q245" s="9">
        <f>(OON!CF245+OON!CG245)*-1</f>
        <v>0</v>
      </c>
      <c r="R245" s="50"/>
      <c r="S245" s="50"/>
      <c r="T245" s="50"/>
      <c r="U245" s="50"/>
      <c r="V245" s="50"/>
      <c r="W245" s="50"/>
      <c r="X245" s="9">
        <f t="shared" si="912"/>
        <v>0</v>
      </c>
      <c r="Y245" s="9"/>
      <c r="Z245" s="9">
        <f>OON!CF245+OON!CG245</f>
        <v>0</v>
      </c>
      <c r="AA245" s="9">
        <f>OON!CA245+OON!CE245</f>
        <v>0</v>
      </c>
      <c r="AB245" s="9">
        <f t="shared" si="913"/>
        <v>0</v>
      </c>
      <c r="AC245" s="9">
        <f t="shared" si="914"/>
        <v>0</v>
      </c>
      <c r="AD245" s="9">
        <f t="shared" si="915"/>
        <v>0</v>
      </c>
      <c r="AE245" s="9">
        <f t="shared" si="916"/>
        <v>0</v>
      </c>
      <c r="AF245" s="50"/>
      <c r="AG245" s="50"/>
      <c r="AH245" s="50"/>
      <c r="AI245" s="9">
        <f t="shared" si="917"/>
        <v>0</v>
      </c>
      <c r="AJ245" s="47">
        <f>OON!CJ245</f>
        <v>0</v>
      </c>
      <c r="AK245" s="47">
        <f>OON!CK245</f>
        <v>0</v>
      </c>
      <c r="AL245" s="47"/>
      <c r="AM245" s="47"/>
      <c r="AN245" s="47"/>
      <c r="AO245" s="47"/>
      <c r="AP245" s="47"/>
      <c r="AQ245" s="47"/>
      <c r="AR245" s="47"/>
      <c r="AS245" s="47">
        <f t="shared" si="918"/>
        <v>0</v>
      </c>
      <c r="AT245" s="47">
        <f t="shared" si="919"/>
        <v>0</v>
      </c>
      <c r="AU245" s="47">
        <f t="shared" si="920"/>
        <v>0</v>
      </c>
      <c r="AV245" s="9">
        <f t="shared" si="921"/>
        <v>488151</v>
      </c>
      <c r="AW245" s="9">
        <f t="shared" si="922"/>
        <v>357773</v>
      </c>
      <c r="AX245" s="9">
        <f t="shared" si="923"/>
        <v>0</v>
      </c>
      <c r="AY245" s="9">
        <f t="shared" si="924"/>
        <v>120927</v>
      </c>
      <c r="AZ245" s="9">
        <f t="shared" si="925"/>
        <v>7155</v>
      </c>
      <c r="BA245" s="9">
        <f t="shared" si="926"/>
        <v>2296</v>
      </c>
      <c r="BB245" s="47">
        <f t="shared" si="927"/>
        <v>1.1299999999999999</v>
      </c>
      <c r="BC245" s="47">
        <f t="shared" si="928"/>
        <v>0</v>
      </c>
      <c r="BD245" s="47">
        <f t="shared" si="929"/>
        <v>1.1299999999999999</v>
      </c>
    </row>
    <row r="246" spans="1:57" x14ac:dyDescent="0.25">
      <c r="A246" s="30"/>
      <c r="B246" s="31"/>
      <c r="C246" s="32"/>
      <c r="D246" s="33" t="s">
        <v>194</v>
      </c>
      <c r="E246" s="31"/>
      <c r="F246" s="31"/>
      <c r="G246" s="32"/>
      <c r="H246" s="34">
        <v>22470207</v>
      </c>
      <c r="I246" s="34">
        <v>16435157</v>
      </c>
      <c r="J246" s="34">
        <v>24000</v>
      </c>
      <c r="K246" s="34">
        <v>5563195</v>
      </c>
      <c r="L246" s="34">
        <v>328703</v>
      </c>
      <c r="M246" s="34">
        <v>119152</v>
      </c>
      <c r="N246" s="64">
        <v>32.19</v>
      </c>
      <c r="O246" s="64">
        <v>19.489999999999998</v>
      </c>
      <c r="P246" s="64">
        <v>12.7</v>
      </c>
      <c r="Q246" s="51">
        <f t="shared" ref="Q246:BD246" si="930">SUM(Q243:Q245)</f>
        <v>0</v>
      </c>
      <c r="R246" s="51">
        <f t="shared" si="930"/>
        <v>0</v>
      </c>
      <c r="S246" s="51">
        <f t="shared" si="930"/>
        <v>0</v>
      </c>
      <c r="T246" s="51">
        <f t="shared" si="930"/>
        <v>0</v>
      </c>
      <c r="U246" s="51">
        <f t="shared" si="930"/>
        <v>0</v>
      </c>
      <c r="V246" s="51">
        <f t="shared" si="930"/>
        <v>0</v>
      </c>
      <c r="W246" s="51">
        <f t="shared" si="930"/>
        <v>0</v>
      </c>
      <c r="X246" s="51">
        <f t="shared" si="930"/>
        <v>0</v>
      </c>
      <c r="Y246" s="51">
        <f t="shared" si="930"/>
        <v>0</v>
      </c>
      <c r="Z246" s="51">
        <f t="shared" si="930"/>
        <v>0</v>
      </c>
      <c r="AA246" s="51">
        <f t="shared" si="930"/>
        <v>0</v>
      </c>
      <c r="AB246" s="51">
        <f t="shared" si="930"/>
        <v>0</v>
      </c>
      <c r="AC246" s="51">
        <f t="shared" si="930"/>
        <v>0</v>
      </c>
      <c r="AD246" s="51">
        <f t="shared" si="930"/>
        <v>0</v>
      </c>
      <c r="AE246" s="51">
        <f t="shared" si="930"/>
        <v>0</v>
      </c>
      <c r="AF246" s="51">
        <f t="shared" si="930"/>
        <v>0</v>
      </c>
      <c r="AG246" s="51">
        <f t="shared" si="930"/>
        <v>0</v>
      </c>
      <c r="AH246" s="51">
        <f t="shared" si="930"/>
        <v>0</v>
      </c>
      <c r="AI246" s="51">
        <f t="shared" si="930"/>
        <v>0</v>
      </c>
      <c r="AJ246" s="58">
        <f t="shared" si="930"/>
        <v>0</v>
      </c>
      <c r="AK246" s="58">
        <f t="shared" si="930"/>
        <v>0</v>
      </c>
      <c r="AL246" s="58">
        <f t="shared" si="930"/>
        <v>0</v>
      </c>
      <c r="AM246" s="58">
        <f t="shared" si="930"/>
        <v>0</v>
      </c>
      <c r="AN246" s="58">
        <f t="shared" si="930"/>
        <v>0</v>
      </c>
      <c r="AO246" s="58">
        <f t="shared" si="930"/>
        <v>0</v>
      </c>
      <c r="AP246" s="58">
        <f t="shared" si="930"/>
        <v>0</v>
      </c>
      <c r="AQ246" s="58">
        <f t="shared" si="930"/>
        <v>0</v>
      </c>
      <c r="AR246" s="58">
        <f t="shared" si="930"/>
        <v>0</v>
      </c>
      <c r="AS246" s="58">
        <f t="shared" si="930"/>
        <v>0</v>
      </c>
      <c r="AT246" s="58">
        <f t="shared" si="930"/>
        <v>0</v>
      </c>
      <c r="AU246" s="58">
        <f t="shared" si="930"/>
        <v>0</v>
      </c>
      <c r="AV246" s="51">
        <f t="shared" si="930"/>
        <v>22470207</v>
      </c>
      <c r="AW246" s="51">
        <f t="shared" si="930"/>
        <v>16435157</v>
      </c>
      <c r="AX246" s="51">
        <f t="shared" si="930"/>
        <v>24000</v>
      </c>
      <c r="AY246" s="51">
        <f t="shared" si="930"/>
        <v>5563195</v>
      </c>
      <c r="AZ246" s="51">
        <f t="shared" si="930"/>
        <v>328703</v>
      </c>
      <c r="BA246" s="51">
        <f t="shared" si="930"/>
        <v>119152</v>
      </c>
      <c r="BB246" s="58">
        <f t="shared" si="930"/>
        <v>32.19</v>
      </c>
      <c r="BC246" s="58">
        <f t="shared" si="930"/>
        <v>19.489999999999998</v>
      </c>
      <c r="BD246" s="58">
        <f t="shared" si="930"/>
        <v>12.7</v>
      </c>
      <c r="BE246" s="43">
        <f>AV246-H246</f>
        <v>0</v>
      </c>
    </row>
    <row r="247" spans="1:57" x14ac:dyDescent="0.25">
      <c r="A247" s="26">
        <v>1473</v>
      </c>
      <c r="B247" s="6">
        <v>600023141</v>
      </c>
      <c r="C247" s="27">
        <v>63778181</v>
      </c>
      <c r="D247" s="28" t="s">
        <v>101</v>
      </c>
      <c r="E247" s="6">
        <v>3133</v>
      </c>
      <c r="F247" s="6" t="s">
        <v>65</v>
      </c>
      <c r="G247" s="27" t="s">
        <v>96</v>
      </c>
      <c r="H247" s="29">
        <v>18998110</v>
      </c>
      <c r="I247" s="29">
        <v>13600091</v>
      </c>
      <c r="J247" s="29">
        <v>320000</v>
      </c>
      <c r="K247" s="29">
        <v>4704991</v>
      </c>
      <c r="L247" s="29">
        <v>272002</v>
      </c>
      <c r="M247" s="29">
        <v>101026</v>
      </c>
      <c r="N247" s="63">
        <v>26.14</v>
      </c>
      <c r="O247" s="47">
        <v>16.61</v>
      </c>
      <c r="P247" s="47">
        <v>9.5299999999999994</v>
      </c>
      <c r="Q247" s="9">
        <f>(OON!CF247+OON!CG247)*-1</f>
        <v>-100000</v>
      </c>
      <c r="R247" s="66"/>
      <c r="S247" s="66"/>
      <c r="T247" s="66"/>
      <c r="U247" s="66"/>
      <c r="V247" s="66"/>
      <c r="W247" s="66"/>
      <c r="X247" s="9">
        <f t="shared" ref="X247:X249" si="931">SUM(Q247:W247)</f>
        <v>-100000</v>
      </c>
      <c r="Y247" s="9"/>
      <c r="Z247" s="9">
        <f>OON!CF247+OON!CG247</f>
        <v>100000</v>
      </c>
      <c r="AA247" s="9">
        <f>OON!CA247+OON!CE247</f>
        <v>0</v>
      </c>
      <c r="AB247" s="9">
        <f t="shared" ref="AB247:AB249" si="932">SUM(Y247:AA247)</f>
        <v>100000</v>
      </c>
      <c r="AC247" s="9">
        <f t="shared" ref="AC247:AC249" si="933">X247+AB247</f>
        <v>0</v>
      </c>
      <c r="AD247" s="9">
        <f t="shared" ref="AD247:AD249" si="934">ROUND((X247+Y247+Z247)*33.8%,0)</f>
        <v>0</v>
      </c>
      <c r="AE247" s="9">
        <f t="shared" ref="AE247:AE249" si="935">ROUND(X247*2%,0)</f>
        <v>-2000</v>
      </c>
      <c r="AF247" s="66"/>
      <c r="AG247" s="66"/>
      <c r="AH247" s="66"/>
      <c r="AI247" s="9">
        <f t="shared" ref="AI247:AI249" si="936">AF247+AG247+AH247</f>
        <v>0</v>
      </c>
      <c r="AJ247" s="47">
        <f>OON!CJ247</f>
        <v>-0.1</v>
      </c>
      <c r="AK247" s="47">
        <f>OON!CK247</f>
        <v>-0.12</v>
      </c>
      <c r="AL247" s="47"/>
      <c r="AM247" s="47"/>
      <c r="AN247" s="47"/>
      <c r="AO247" s="47"/>
      <c r="AP247" s="47"/>
      <c r="AQ247" s="47"/>
      <c r="AR247" s="47"/>
      <c r="AS247" s="47">
        <f t="shared" ref="AS247:AS249" si="937">AJ247+AL247+AM247+AP247+AR247+AN247</f>
        <v>-0.1</v>
      </c>
      <c r="AT247" s="47">
        <f t="shared" ref="AT247:AT249" si="938">AK247+AQ247+AO247</f>
        <v>-0.12</v>
      </c>
      <c r="AU247" s="47">
        <f t="shared" ref="AU247:AU249" si="939">AS247+AT247</f>
        <v>-0.22</v>
      </c>
      <c r="AV247" s="9">
        <f t="shared" ref="AV247:AV249" si="940">AW247+AX247+AY247+AZ247+BA247</f>
        <v>18996110</v>
      </c>
      <c r="AW247" s="9">
        <f t="shared" ref="AW247:AW249" si="941">I247+X247</f>
        <v>13500091</v>
      </c>
      <c r="AX247" s="9">
        <f t="shared" ref="AX247:AX249" si="942">J247+AB247</f>
        <v>420000</v>
      </c>
      <c r="AY247" s="9">
        <f t="shared" ref="AY247:AY249" si="943">K247+AD247</f>
        <v>4704991</v>
      </c>
      <c r="AZ247" s="9">
        <f t="shared" ref="AZ247:AZ249" si="944">L247+AE247</f>
        <v>270002</v>
      </c>
      <c r="BA247" s="9">
        <f t="shared" ref="BA247:BA249" si="945">M247+AI247</f>
        <v>101026</v>
      </c>
      <c r="BB247" s="47">
        <f t="shared" ref="BB247:BB249" si="946">BC247+BD247</f>
        <v>25.919999999999998</v>
      </c>
      <c r="BC247" s="47">
        <f t="shared" ref="BC247:BC249" si="947">O247+AS247</f>
        <v>16.509999999999998</v>
      </c>
      <c r="BD247" s="47">
        <f t="shared" ref="BD247:BD249" si="948">P247+AT247</f>
        <v>9.41</v>
      </c>
    </row>
    <row r="248" spans="1:57" x14ac:dyDescent="0.25">
      <c r="A248" s="5">
        <v>1473</v>
      </c>
      <c r="B248" s="2">
        <v>600023141</v>
      </c>
      <c r="C248" s="7">
        <v>63778181</v>
      </c>
      <c r="D248" s="8" t="s">
        <v>101</v>
      </c>
      <c r="E248" s="20">
        <v>3133</v>
      </c>
      <c r="F248" s="20" t="s">
        <v>110</v>
      </c>
      <c r="G248" s="20" t="s">
        <v>96</v>
      </c>
      <c r="H248" s="9">
        <v>0</v>
      </c>
      <c r="I248" s="50">
        <v>0</v>
      </c>
      <c r="J248" s="50">
        <v>0</v>
      </c>
      <c r="K248" s="50">
        <v>0</v>
      </c>
      <c r="L248" s="50">
        <v>0</v>
      </c>
      <c r="M248" s="50">
        <v>0</v>
      </c>
      <c r="N248" s="63">
        <v>0</v>
      </c>
      <c r="O248" s="47">
        <v>0</v>
      </c>
      <c r="P248" s="47">
        <v>0</v>
      </c>
      <c r="Q248" s="9">
        <f>(OON!CF248+OON!CG248)*-1</f>
        <v>0</v>
      </c>
      <c r="R248" s="50"/>
      <c r="S248" s="50"/>
      <c r="T248" s="50"/>
      <c r="U248" s="50"/>
      <c r="V248" s="50"/>
      <c r="W248" s="50"/>
      <c r="X248" s="9">
        <f t="shared" si="931"/>
        <v>0</v>
      </c>
      <c r="Y248" s="9"/>
      <c r="Z248" s="9">
        <f>OON!CF248+OON!CG248</f>
        <v>0</v>
      </c>
      <c r="AA248" s="9">
        <f>OON!CA248+OON!CE248</f>
        <v>0</v>
      </c>
      <c r="AB248" s="9">
        <f t="shared" si="932"/>
        <v>0</v>
      </c>
      <c r="AC248" s="9">
        <f t="shared" si="933"/>
        <v>0</v>
      </c>
      <c r="AD248" s="9">
        <f t="shared" si="934"/>
        <v>0</v>
      </c>
      <c r="AE248" s="9">
        <f t="shared" si="935"/>
        <v>0</v>
      </c>
      <c r="AF248" s="50"/>
      <c r="AG248" s="50"/>
      <c r="AH248" s="50"/>
      <c r="AI248" s="9">
        <f t="shared" si="936"/>
        <v>0</v>
      </c>
      <c r="AJ248" s="47">
        <f>OON!CJ248</f>
        <v>0</v>
      </c>
      <c r="AK248" s="47">
        <f>OON!CK248</f>
        <v>0</v>
      </c>
      <c r="AL248" s="47"/>
      <c r="AM248" s="47"/>
      <c r="AN248" s="47"/>
      <c r="AO248" s="47"/>
      <c r="AP248" s="47"/>
      <c r="AQ248" s="47"/>
      <c r="AR248" s="47"/>
      <c r="AS248" s="47">
        <f t="shared" si="937"/>
        <v>0</v>
      </c>
      <c r="AT248" s="47">
        <f t="shared" si="938"/>
        <v>0</v>
      </c>
      <c r="AU248" s="47">
        <f t="shared" si="939"/>
        <v>0</v>
      </c>
      <c r="AV248" s="9">
        <f t="shared" si="940"/>
        <v>0</v>
      </c>
      <c r="AW248" s="9">
        <f t="shared" si="941"/>
        <v>0</v>
      </c>
      <c r="AX248" s="9">
        <f t="shared" si="942"/>
        <v>0</v>
      </c>
      <c r="AY248" s="9">
        <f t="shared" si="943"/>
        <v>0</v>
      </c>
      <c r="AZ248" s="9">
        <f t="shared" si="944"/>
        <v>0</v>
      </c>
      <c r="BA248" s="9">
        <f t="shared" si="945"/>
        <v>0</v>
      </c>
      <c r="BB248" s="47">
        <f t="shared" si="946"/>
        <v>0</v>
      </c>
      <c r="BC248" s="47">
        <f t="shared" si="947"/>
        <v>0</v>
      </c>
      <c r="BD248" s="47">
        <f t="shared" si="948"/>
        <v>0</v>
      </c>
    </row>
    <row r="249" spans="1:57" x14ac:dyDescent="0.25">
      <c r="A249" s="5">
        <v>1473</v>
      </c>
      <c r="B249" s="2">
        <v>600023141</v>
      </c>
      <c r="C249" s="7">
        <v>63778181</v>
      </c>
      <c r="D249" s="8" t="s">
        <v>101</v>
      </c>
      <c r="E249" s="2">
        <v>3141</v>
      </c>
      <c r="F249" s="2" t="s">
        <v>20</v>
      </c>
      <c r="G249" s="7" t="s">
        <v>96</v>
      </c>
      <c r="H249" s="9">
        <v>760913</v>
      </c>
      <c r="I249" s="9">
        <v>557632</v>
      </c>
      <c r="J249" s="9">
        <v>0</v>
      </c>
      <c r="K249" s="9">
        <v>188480</v>
      </c>
      <c r="L249" s="9">
        <v>11153</v>
      </c>
      <c r="M249" s="9">
        <v>3648</v>
      </c>
      <c r="N249" s="63">
        <v>1.76</v>
      </c>
      <c r="O249" s="47">
        <v>0</v>
      </c>
      <c r="P249" s="47">
        <v>1.76</v>
      </c>
      <c r="Q249" s="9">
        <f>(OON!CF249+OON!CG249)*-1</f>
        <v>0</v>
      </c>
      <c r="R249" s="50"/>
      <c r="S249" s="50"/>
      <c r="T249" s="50"/>
      <c r="U249" s="50"/>
      <c r="V249" s="50"/>
      <c r="W249" s="50"/>
      <c r="X249" s="9">
        <f t="shared" si="931"/>
        <v>0</v>
      </c>
      <c r="Y249" s="9"/>
      <c r="Z249" s="9">
        <f>OON!CF249+OON!CG249</f>
        <v>0</v>
      </c>
      <c r="AA249" s="9">
        <f>OON!CA249+OON!CE249</f>
        <v>0</v>
      </c>
      <c r="AB249" s="9">
        <f t="shared" si="932"/>
        <v>0</v>
      </c>
      <c r="AC249" s="9">
        <f t="shared" si="933"/>
        <v>0</v>
      </c>
      <c r="AD249" s="9">
        <f t="shared" si="934"/>
        <v>0</v>
      </c>
      <c r="AE249" s="9">
        <f t="shared" si="935"/>
        <v>0</v>
      </c>
      <c r="AF249" s="50"/>
      <c r="AG249" s="50"/>
      <c r="AH249" s="50"/>
      <c r="AI249" s="9">
        <f t="shared" si="936"/>
        <v>0</v>
      </c>
      <c r="AJ249" s="47">
        <f>OON!CJ249</f>
        <v>0</v>
      </c>
      <c r="AK249" s="47">
        <f>OON!CK249</f>
        <v>0</v>
      </c>
      <c r="AL249" s="47"/>
      <c r="AM249" s="47"/>
      <c r="AN249" s="47"/>
      <c r="AO249" s="47"/>
      <c r="AP249" s="47"/>
      <c r="AQ249" s="47"/>
      <c r="AR249" s="47"/>
      <c r="AS249" s="47">
        <f t="shared" si="937"/>
        <v>0</v>
      </c>
      <c r="AT249" s="47">
        <f t="shared" si="938"/>
        <v>0</v>
      </c>
      <c r="AU249" s="47">
        <f t="shared" si="939"/>
        <v>0</v>
      </c>
      <c r="AV249" s="9">
        <f t="shared" si="940"/>
        <v>760913</v>
      </c>
      <c r="AW249" s="9">
        <f t="shared" si="941"/>
        <v>557632</v>
      </c>
      <c r="AX249" s="9">
        <f t="shared" si="942"/>
        <v>0</v>
      </c>
      <c r="AY249" s="9">
        <f t="shared" si="943"/>
        <v>188480</v>
      </c>
      <c r="AZ249" s="9">
        <f t="shared" si="944"/>
        <v>11153</v>
      </c>
      <c r="BA249" s="9">
        <f t="shared" si="945"/>
        <v>3648</v>
      </c>
      <c r="BB249" s="47">
        <f t="shared" si="946"/>
        <v>1.76</v>
      </c>
      <c r="BC249" s="47">
        <f t="shared" si="947"/>
        <v>0</v>
      </c>
      <c r="BD249" s="47">
        <f t="shared" si="948"/>
        <v>1.76</v>
      </c>
    </row>
    <row r="250" spans="1:57" x14ac:dyDescent="0.25">
      <c r="A250" s="30"/>
      <c r="B250" s="31"/>
      <c r="C250" s="32"/>
      <c r="D250" s="33" t="s">
        <v>195</v>
      </c>
      <c r="E250" s="31"/>
      <c r="F250" s="31"/>
      <c r="G250" s="32"/>
      <c r="H250" s="34">
        <v>19759023</v>
      </c>
      <c r="I250" s="34">
        <v>14157723</v>
      </c>
      <c r="J250" s="34">
        <v>320000</v>
      </c>
      <c r="K250" s="34">
        <v>4893471</v>
      </c>
      <c r="L250" s="34">
        <v>283155</v>
      </c>
      <c r="M250" s="34">
        <v>104674</v>
      </c>
      <c r="N250" s="64">
        <v>27.900000000000002</v>
      </c>
      <c r="O250" s="64">
        <v>16.61</v>
      </c>
      <c r="P250" s="64">
        <v>11.29</v>
      </c>
      <c r="Q250" s="51">
        <f t="shared" ref="Q250:BD250" si="949">SUM(Q247:Q249)</f>
        <v>-100000</v>
      </c>
      <c r="R250" s="51">
        <f t="shared" si="949"/>
        <v>0</v>
      </c>
      <c r="S250" s="51">
        <f t="shared" si="949"/>
        <v>0</v>
      </c>
      <c r="T250" s="51">
        <f t="shared" si="949"/>
        <v>0</v>
      </c>
      <c r="U250" s="51">
        <f t="shared" si="949"/>
        <v>0</v>
      </c>
      <c r="V250" s="51">
        <f t="shared" si="949"/>
        <v>0</v>
      </c>
      <c r="W250" s="51">
        <f t="shared" si="949"/>
        <v>0</v>
      </c>
      <c r="X250" s="51">
        <f t="shared" si="949"/>
        <v>-100000</v>
      </c>
      <c r="Y250" s="51">
        <f t="shared" si="949"/>
        <v>0</v>
      </c>
      <c r="Z250" s="51">
        <f t="shared" si="949"/>
        <v>100000</v>
      </c>
      <c r="AA250" s="51">
        <f t="shared" si="949"/>
        <v>0</v>
      </c>
      <c r="AB250" s="51">
        <f t="shared" si="949"/>
        <v>100000</v>
      </c>
      <c r="AC250" s="51">
        <f t="shared" si="949"/>
        <v>0</v>
      </c>
      <c r="AD250" s="51">
        <f t="shared" si="949"/>
        <v>0</v>
      </c>
      <c r="AE250" s="51">
        <f t="shared" si="949"/>
        <v>-2000</v>
      </c>
      <c r="AF250" s="51">
        <f t="shared" si="949"/>
        <v>0</v>
      </c>
      <c r="AG250" s="51">
        <f t="shared" si="949"/>
        <v>0</v>
      </c>
      <c r="AH250" s="51">
        <f t="shared" si="949"/>
        <v>0</v>
      </c>
      <c r="AI250" s="51">
        <f t="shared" si="949"/>
        <v>0</v>
      </c>
      <c r="AJ250" s="58">
        <f t="shared" si="949"/>
        <v>-0.1</v>
      </c>
      <c r="AK250" s="58">
        <f t="shared" si="949"/>
        <v>-0.12</v>
      </c>
      <c r="AL250" s="58">
        <f t="shared" si="949"/>
        <v>0</v>
      </c>
      <c r="AM250" s="58">
        <f t="shared" si="949"/>
        <v>0</v>
      </c>
      <c r="AN250" s="58">
        <f t="shared" si="949"/>
        <v>0</v>
      </c>
      <c r="AO250" s="58">
        <f t="shared" si="949"/>
        <v>0</v>
      </c>
      <c r="AP250" s="58">
        <f t="shared" si="949"/>
        <v>0</v>
      </c>
      <c r="AQ250" s="58">
        <f t="shared" si="949"/>
        <v>0</v>
      </c>
      <c r="AR250" s="58">
        <f t="shared" si="949"/>
        <v>0</v>
      </c>
      <c r="AS250" s="58">
        <f t="shared" si="949"/>
        <v>-0.1</v>
      </c>
      <c r="AT250" s="58">
        <f t="shared" si="949"/>
        <v>-0.12</v>
      </c>
      <c r="AU250" s="58">
        <f t="shared" si="949"/>
        <v>-0.22</v>
      </c>
      <c r="AV250" s="51">
        <f t="shared" si="949"/>
        <v>19757023</v>
      </c>
      <c r="AW250" s="51">
        <f t="shared" si="949"/>
        <v>14057723</v>
      </c>
      <c r="AX250" s="51">
        <f t="shared" si="949"/>
        <v>420000</v>
      </c>
      <c r="AY250" s="51">
        <f t="shared" si="949"/>
        <v>4893471</v>
      </c>
      <c r="AZ250" s="51">
        <f t="shared" si="949"/>
        <v>281155</v>
      </c>
      <c r="BA250" s="51">
        <f t="shared" si="949"/>
        <v>104674</v>
      </c>
      <c r="BB250" s="58">
        <f t="shared" si="949"/>
        <v>27.68</v>
      </c>
      <c r="BC250" s="58">
        <f t="shared" si="949"/>
        <v>16.509999999999998</v>
      </c>
      <c r="BD250" s="58">
        <f t="shared" si="949"/>
        <v>11.17</v>
      </c>
      <c r="BE250" s="43">
        <f>AV250-H250</f>
        <v>-2000</v>
      </c>
    </row>
    <row r="251" spans="1:57" x14ac:dyDescent="0.25">
      <c r="A251" s="26">
        <v>1474</v>
      </c>
      <c r="B251" s="6">
        <v>600029107</v>
      </c>
      <c r="C251" s="27">
        <v>60252774</v>
      </c>
      <c r="D251" s="28" t="s">
        <v>102</v>
      </c>
      <c r="E251" s="6">
        <v>3133</v>
      </c>
      <c r="F251" s="6" t="s">
        <v>65</v>
      </c>
      <c r="G251" s="27" t="s">
        <v>96</v>
      </c>
      <c r="H251" s="29">
        <v>12341134</v>
      </c>
      <c r="I251" s="29">
        <v>8940883</v>
      </c>
      <c r="J251" s="29">
        <v>100000</v>
      </c>
      <c r="K251" s="29">
        <v>3055818</v>
      </c>
      <c r="L251" s="29">
        <v>178818</v>
      </c>
      <c r="M251" s="29">
        <v>65615</v>
      </c>
      <c r="N251" s="63">
        <v>17.350000000000001</v>
      </c>
      <c r="O251" s="47">
        <v>10.93</v>
      </c>
      <c r="P251" s="47">
        <v>6.42</v>
      </c>
      <c r="Q251" s="9">
        <f>(OON!CF251+OON!CG251)*-1</f>
        <v>0</v>
      </c>
      <c r="R251" s="66"/>
      <c r="S251" s="66"/>
      <c r="T251" s="66"/>
      <c r="U251" s="66"/>
      <c r="V251" s="66"/>
      <c r="W251" s="66"/>
      <c r="X251" s="9">
        <f t="shared" ref="X251:X253" si="950">SUM(Q251:W251)</f>
        <v>0</v>
      </c>
      <c r="Y251" s="9"/>
      <c r="Z251" s="9">
        <f>OON!CF251+OON!CG251</f>
        <v>0</v>
      </c>
      <c r="AA251" s="9">
        <f>OON!CA251+OON!CE251</f>
        <v>0</v>
      </c>
      <c r="AB251" s="9">
        <f t="shared" ref="AB251:AB253" si="951">SUM(Y251:AA251)</f>
        <v>0</v>
      </c>
      <c r="AC251" s="9">
        <f t="shared" ref="AC251:AC253" si="952">X251+AB251</f>
        <v>0</v>
      </c>
      <c r="AD251" s="9">
        <f t="shared" ref="AD251:AD253" si="953">ROUND((X251+Y251+Z251)*33.8%,0)</f>
        <v>0</v>
      </c>
      <c r="AE251" s="9">
        <f t="shared" ref="AE251:AE253" si="954">ROUND(X251*2%,0)</f>
        <v>0</v>
      </c>
      <c r="AF251" s="66"/>
      <c r="AG251" s="66"/>
      <c r="AH251" s="66"/>
      <c r="AI251" s="9">
        <f t="shared" ref="AI251:AI253" si="955">AF251+AG251+AH251</f>
        <v>0</v>
      </c>
      <c r="AJ251" s="47">
        <f>OON!CJ251</f>
        <v>0</v>
      </c>
      <c r="AK251" s="47">
        <f>OON!CK251</f>
        <v>0</v>
      </c>
      <c r="AL251" s="47"/>
      <c r="AM251" s="47"/>
      <c r="AN251" s="47"/>
      <c r="AO251" s="47"/>
      <c r="AP251" s="47"/>
      <c r="AQ251" s="47"/>
      <c r="AR251" s="47"/>
      <c r="AS251" s="47">
        <f t="shared" ref="AS251:AS253" si="956">AJ251+AL251+AM251+AP251+AR251+AN251</f>
        <v>0</v>
      </c>
      <c r="AT251" s="47">
        <f t="shared" ref="AT251:AT253" si="957">AK251+AQ251+AO251</f>
        <v>0</v>
      </c>
      <c r="AU251" s="47">
        <f t="shared" ref="AU251:AU253" si="958">AS251+AT251</f>
        <v>0</v>
      </c>
      <c r="AV251" s="9">
        <f t="shared" ref="AV251:AV253" si="959">AW251+AX251+AY251+AZ251+BA251</f>
        <v>12341134</v>
      </c>
      <c r="AW251" s="9">
        <f t="shared" ref="AW251:AW253" si="960">I251+X251</f>
        <v>8940883</v>
      </c>
      <c r="AX251" s="9">
        <f t="shared" ref="AX251:AX253" si="961">J251+AB251</f>
        <v>100000</v>
      </c>
      <c r="AY251" s="9">
        <f t="shared" ref="AY251:AY253" si="962">K251+AD251</f>
        <v>3055818</v>
      </c>
      <c r="AZ251" s="9">
        <f t="shared" ref="AZ251:AZ253" si="963">L251+AE251</f>
        <v>178818</v>
      </c>
      <c r="BA251" s="9">
        <f t="shared" ref="BA251:BA253" si="964">M251+AI251</f>
        <v>65615</v>
      </c>
      <c r="BB251" s="47">
        <f t="shared" ref="BB251:BB253" si="965">BC251+BD251</f>
        <v>17.350000000000001</v>
      </c>
      <c r="BC251" s="47">
        <f t="shared" ref="BC251:BC253" si="966">O251+AS251</f>
        <v>10.93</v>
      </c>
      <c r="BD251" s="47">
        <f t="shared" ref="BD251:BD253" si="967">P251+AT251</f>
        <v>6.42</v>
      </c>
    </row>
    <row r="252" spans="1:57" x14ac:dyDescent="0.25">
      <c r="A252" s="5">
        <v>1474</v>
      </c>
      <c r="B252" s="2">
        <v>600029107</v>
      </c>
      <c r="C252" s="7">
        <v>60252774</v>
      </c>
      <c r="D252" s="8" t="s">
        <v>102</v>
      </c>
      <c r="E252" s="20">
        <v>3133</v>
      </c>
      <c r="F252" s="20" t="s">
        <v>110</v>
      </c>
      <c r="G252" s="20" t="s">
        <v>96</v>
      </c>
      <c r="H252" s="9">
        <v>0</v>
      </c>
      <c r="I252" s="50">
        <v>0</v>
      </c>
      <c r="J252" s="50">
        <v>0</v>
      </c>
      <c r="K252" s="50">
        <v>0</v>
      </c>
      <c r="L252" s="50">
        <v>0</v>
      </c>
      <c r="M252" s="50">
        <v>0</v>
      </c>
      <c r="N252" s="63">
        <v>0</v>
      </c>
      <c r="O252" s="47">
        <v>0</v>
      </c>
      <c r="P252" s="47">
        <v>0</v>
      </c>
      <c r="Q252" s="9">
        <f>(OON!CF252+OON!CG252)*-1</f>
        <v>0</v>
      </c>
      <c r="R252" s="50"/>
      <c r="S252" s="50"/>
      <c r="T252" s="50"/>
      <c r="U252" s="50"/>
      <c r="V252" s="50"/>
      <c r="W252" s="50"/>
      <c r="X252" s="9">
        <f t="shared" si="950"/>
        <v>0</v>
      </c>
      <c r="Y252" s="9"/>
      <c r="Z252" s="9">
        <f>OON!CF252+OON!CG252</f>
        <v>0</v>
      </c>
      <c r="AA252" s="9">
        <f>OON!CA252+OON!CE252</f>
        <v>0</v>
      </c>
      <c r="AB252" s="9">
        <f t="shared" si="951"/>
        <v>0</v>
      </c>
      <c r="AC252" s="9">
        <f t="shared" si="952"/>
        <v>0</v>
      </c>
      <c r="AD252" s="9">
        <f t="shared" si="953"/>
        <v>0</v>
      </c>
      <c r="AE252" s="9">
        <f t="shared" si="954"/>
        <v>0</v>
      </c>
      <c r="AF252" s="50"/>
      <c r="AG252" s="50"/>
      <c r="AH252" s="50"/>
      <c r="AI252" s="9">
        <f t="shared" si="955"/>
        <v>0</v>
      </c>
      <c r="AJ252" s="47">
        <f>OON!CJ252</f>
        <v>0</v>
      </c>
      <c r="AK252" s="47">
        <f>OON!CK252</f>
        <v>0</v>
      </c>
      <c r="AL252" s="47"/>
      <c r="AM252" s="47"/>
      <c r="AN252" s="47"/>
      <c r="AO252" s="47"/>
      <c r="AP252" s="47"/>
      <c r="AQ252" s="47"/>
      <c r="AR252" s="47"/>
      <c r="AS252" s="47">
        <f t="shared" si="956"/>
        <v>0</v>
      </c>
      <c r="AT252" s="47">
        <f t="shared" si="957"/>
        <v>0</v>
      </c>
      <c r="AU252" s="47">
        <f t="shared" si="958"/>
        <v>0</v>
      </c>
      <c r="AV252" s="9">
        <f t="shared" si="959"/>
        <v>0</v>
      </c>
      <c r="AW252" s="9">
        <f t="shared" si="960"/>
        <v>0</v>
      </c>
      <c r="AX252" s="9">
        <f t="shared" si="961"/>
        <v>0</v>
      </c>
      <c r="AY252" s="9">
        <f t="shared" si="962"/>
        <v>0</v>
      </c>
      <c r="AZ252" s="9">
        <f t="shared" si="963"/>
        <v>0</v>
      </c>
      <c r="BA252" s="9">
        <f t="shared" si="964"/>
        <v>0</v>
      </c>
      <c r="BB252" s="47">
        <f t="shared" si="965"/>
        <v>0</v>
      </c>
      <c r="BC252" s="47">
        <f t="shared" si="966"/>
        <v>0</v>
      </c>
      <c r="BD252" s="47">
        <f t="shared" si="967"/>
        <v>0</v>
      </c>
    </row>
    <row r="253" spans="1:57" x14ac:dyDescent="0.25">
      <c r="A253" s="5">
        <v>1474</v>
      </c>
      <c r="B253" s="2">
        <v>600029107</v>
      </c>
      <c r="C253" s="7">
        <v>60252774</v>
      </c>
      <c r="D253" s="8" t="s">
        <v>102</v>
      </c>
      <c r="E253" s="2">
        <v>3141</v>
      </c>
      <c r="F253" s="2" t="s">
        <v>20</v>
      </c>
      <c r="G253" s="7" t="s">
        <v>96</v>
      </c>
      <c r="H253" s="9">
        <v>267756</v>
      </c>
      <c r="I253" s="9">
        <v>196278</v>
      </c>
      <c r="J253" s="9">
        <v>0</v>
      </c>
      <c r="K253" s="9">
        <v>66342</v>
      </c>
      <c r="L253" s="9">
        <v>3926</v>
      </c>
      <c r="M253" s="9">
        <v>1210</v>
      </c>
      <c r="N253" s="63">
        <v>0.62</v>
      </c>
      <c r="O253" s="47">
        <v>0</v>
      </c>
      <c r="P253" s="47">
        <v>0.62</v>
      </c>
      <c r="Q253" s="9">
        <f>(OON!CF253+OON!CG253)*-1</f>
        <v>0</v>
      </c>
      <c r="R253" s="50"/>
      <c r="S253" s="50"/>
      <c r="T253" s="50"/>
      <c r="U253" s="50"/>
      <c r="V253" s="50"/>
      <c r="W253" s="50"/>
      <c r="X253" s="9">
        <f t="shared" si="950"/>
        <v>0</v>
      </c>
      <c r="Y253" s="9"/>
      <c r="Z253" s="9">
        <f>OON!CF253+OON!CG253</f>
        <v>0</v>
      </c>
      <c r="AA253" s="9">
        <f>OON!CA253+OON!CE253</f>
        <v>0</v>
      </c>
      <c r="AB253" s="9">
        <f t="shared" si="951"/>
        <v>0</v>
      </c>
      <c r="AC253" s="9">
        <f t="shared" si="952"/>
        <v>0</v>
      </c>
      <c r="AD253" s="9">
        <f t="shared" si="953"/>
        <v>0</v>
      </c>
      <c r="AE253" s="9">
        <f t="shared" si="954"/>
        <v>0</v>
      </c>
      <c r="AF253" s="50"/>
      <c r="AG253" s="50"/>
      <c r="AH253" s="50"/>
      <c r="AI253" s="9">
        <f t="shared" si="955"/>
        <v>0</v>
      </c>
      <c r="AJ253" s="47">
        <f>OON!CJ253</f>
        <v>0</v>
      </c>
      <c r="AK253" s="47">
        <f>OON!CK253</f>
        <v>0</v>
      </c>
      <c r="AL253" s="47"/>
      <c r="AM253" s="47"/>
      <c r="AN253" s="47"/>
      <c r="AO253" s="47"/>
      <c r="AP253" s="47"/>
      <c r="AQ253" s="47"/>
      <c r="AR253" s="47"/>
      <c r="AS253" s="47">
        <f t="shared" si="956"/>
        <v>0</v>
      </c>
      <c r="AT253" s="47">
        <f t="shared" si="957"/>
        <v>0</v>
      </c>
      <c r="AU253" s="47">
        <f t="shared" si="958"/>
        <v>0</v>
      </c>
      <c r="AV253" s="9">
        <f t="shared" si="959"/>
        <v>267756</v>
      </c>
      <c r="AW253" s="9">
        <f t="shared" si="960"/>
        <v>196278</v>
      </c>
      <c r="AX253" s="9">
        <f t="shared" si="961"/>
        <v>0</v>
      </c>
      <c r="AY253" s="9">
        <f t="shared" si="962"/>
        <v>66342</v>
      </c>
      <c r="AZ253" s="9">
        <f t="shared" si="963"/>
        <v>3926</v>
      </c>
      <c r="BA253" s="9">
        <f t="shared" si="964"/>
        <v>1210</v>
      </c>
      <c r="BB253" s="47">
        <f t="shared" si="965"/>
        <v>0.62</v>
      </c>
      <c r="BC253" s="47">
        <f t="shared" si="966"/>
        <v>0</v>
      </c>
      <c r="BD253" s="47">
        <f t="shared" si="967"/>
        <v>0.62</v>
      </c>
    </row>
    <row r="254" spans="1:57" x14ac:dyDescent="0.25">
      <c r="A254" s="30"/>
      <c r="B254" s="31"/>
      <c r="C254" s="32"/>
      <c r="D254" s="33" t="s">
        <v>196</v>
      </c>
      <c r="E254" s="31"/>
      <c r="F254" s="31"/>
      <c r="G254" s="32"/>
      <c r="H254" s="34">
        <v>12608890</v>
      </c>
      <c r="I254" s="34">
        <v>9137161</v>
      </c>
      <c r="J254" s="34">
        <v>100000</v>
      </c>
      <c r="K254" s="34">
        <v>3122160</v>
      </c>
      <c r="L254" s="34">
        <v>182744</v>
      </c>
      <c r="M254" s="34">
        <v>66825</v>
      </c>
      <c r="N254" s="64">
        <v>17.970000000000002</v>
      </c>
      <c r="O254" s="64">
        <v>10.93</v>
      </c>
      <c r="P254" s="64">
        <v>7.04</v>
      </c>
      <c r="Q254" s="51">
        <f t="shared" ref="Q254:BD254" si="968">SUM(Q251:Q253)</f>
        <v>0</v>
      </c>
      <c r="R254" s="51">
        <f t="shared" si="968"/>
        <v>0</v>
      </c>
      <c r="S254" s="51">
        <f t="shared" si="968"/>
        <v>0</v>
      </c>
      <c r="T254" s="51">
        <f t="shared" si="968"/>
        <v>0</v>
      </c>
      <c r="U254" s="51">
        <f t="shared" si="968"/>
        <v>0</v>
      </c>
      <c r="V254" s="51">
        <f t="shared" si="968"/>
        <v>0</v>
      </c>
      <c r="W254" s="51">
        <f t="shared" si="968"/>
        <v>0</v>
      </c>
      <c r="X254" s="51">
        <f t="shared" si="968"/>
        <v>0</v>
      </c>
      <c r="Y254" s="51">
        <f t="shared" si="968"/>
        <v>0</v>
      </c>
      <c r="Z254" s="51">
        <f t="shared" si="968"/>
        <v>0</v>
      </c>
      <c r="AA254" s="51">
        <f t="shared" si="968"/>
        <v>0</v>
      </c>
      <c r="AB254" s="51">
        <f t="shared" si="968"/>
        <v>0</v>
      </c>
      <c r="AC254" s="51">
        <f t="shared" si="968"/>
        <v>0</v>
      </c>
      <c r="AD254" s="51">
        <f t="shared" si="968"/>
        <v>0</v>
      </c>
      <c r="AE254" s="51">
        <f t="shared" si="968"/>
        <v>0</v>
      </c>
      <c r="AF254" s="51">
        <f t="shared" si="968"/>
        <v>0</v>
      </c>
      <c r="AG254" s="51">
        <f t="shared" si="968"/>
        <v>0</v>
      </c>
      <c r="AH254" s="51">
        <f t="shared" si="968"/>
        <v>0</v>
      </c>
      <c r="AI254" s="51">
        <f t="shared" si="968"/>
        <v>0</v>
      </c>
      <c r="AJ254" s="58">
        <f t="shared" si="968"/>
        <v>0</v>
      </c>
      <c r="AK254" s="58">
        <f t="shared" si="968"/>
        <v>0</v>
      </c>
      <c r="AL254" s="58">
        <f t="shared" si="968"/>
        <v>0</v>
      </c>
      <c r="AM254" s="58">
        <f t="shared" si="968"/>
        <v>0</v>
      </c>
      <c r="AN254" s="58">
        <f t="shared" si="968"/>
        <v>0</v>
      </c>
      <c r="AO254" s="58">
        <f t="shared" si="968"/>
        <v>0</v>
      </c>
      <c r="AP254" s="58">
        <f t="shared" si="968"/>
        <v>0</v>
      </c>
      <c r="AQ254" s="58">
        <f t="shared" si="968"/>
        <v>0</v>
      </c>
      <c r="AR254" s="58">
        <f t="shared" si="968"/>
        <v>0</v>
      </c>
      <c r="AS254" s="58">
        <f t="shared" si="968"/>
        <v>0</v>
      </c>
      <c r="AT254" s="58">
        <f t="shared" si="968"/>
        <v>0</v>
      </c>
      <c r="AU254" s="58">
        <f t="shared" si="968"/>
        <v>0</v>
      </c>
      <c r="AV254" s="51">
        <f t="shared" si="968"/>
        <v>12608890</v>
      </c>
      <c r="AW254" s="51">
        <f t="shared" si="968"/>
        <v>9137161</v>
      </c>
      <c r="AX254" s="51">
        <f t="shared" si="968"/>
        <v>100000</v>
      </c>
      <c r="AY254" s="51">
        <f t="shared" si="968"/>
        <v>3122160</v>
      </c>
      <c r="AZ254" s="51">
        <f t="shared" si="968"/>
        <v>182744</v>
      </c>
      <c r="BA254" s="51">
        <f t="shared" si="968"/>
        <v>66825</v>
      </c>
      <c r="BB254" s="58">
        <f t="shared" si="968"/>
        <v>17.970000000000002</v>
      </c>
      <c r="BC254" s="58">
        <f t="shared" si="968"/>
        <v>10.93</v>
      </c>
      <c r="BD254" s="58">
        <f t="shared" si="968"/>
        <v>7.04</v>
      </c>
      <c r="BE254" s="43">
        <f>AV254-H254</f>
        <v>0</v>
      </c>
    </row>
    <row r="255" spans="1:57" x14ac:dyDescent="0.25">
      <c r="A255" s="26">
        <v>1475</v>
      </c>
      <c r="B255" s="6">
        <v>600029166</v>
      </c>
      <c r="C255" s="27">
        <v>46748105</v>
      </c>
      <c r="D255" s="28" t="s">
        <v>103</v>
      </c>
      <c r="E255" s="6">
        <v>3133</v>
      </c>
      <c r="F255" s="6" t="s">
        <v>65</v>
      </c>
      <c r="G255" s="27" t="s">
        <v>96</v>
      </c>
      <c r="H255" s="29">
        <v>16142536</v>
      </c>
      <c r="I255" s="29">
        <v>11705719</v>
      </c>
      <c r="J255" s="29">
        <v>75000</v>
      </c>
      <c r="K255" s="29">
        <v>3981883</v>
      </c>
      <c r="L255" s="29">
        <v>234114</v>
      </c>
      <c r="M255" s="29">
        <v>145820</v>
      </c>
      <c r="N255" s="63">
        <v>22.810000000000002</v>
      </c>
      <c r="O255" s="47">
        <v>14.31</v>
      </c>
      <c r="P255" s="47">
        <v>8.5</v>
      </c>
      <c r="Q255" s="9">
        <f>(OON!CF255+OON!CG255)*-1</f>
        <v>-100000</v>
      </c>
      <c r="R255" s="66"/>
      <c r="S255" s="66"/>
      <c r="T255" s="66"/>
      <c r="U255" s="66"/>
      <c r="V255" s="66"/>
      <c r="W255" s="66"/>
      <c r="X255" s="9">
        <f t="shared" ref="X255:X256" si="969">SUM(Q255:W255)</f>
        <v>-100000</v>
      </c>
      <c r="Y255" s="9"/>
      <c r="Z255" s="9">
        <f>OON!CF255+OON!CG255</f>
        <v>100000</v>
      </c>
      <c r="AA255" s="9">
        <f>OON!CA255+OON!CE255</f>
        <v>0</v>
      </c>
      <c r="AB255" s="9">
        <f t="shared" ref="AB255:AB256" si="970">SUM(Y255:AA255)</f>
        <v>100000</v>
      </c>
      <c r="AC255" s="9">
        <f t="shared" ref="AC255:AC256" si="971">X255+AB255</f>
        <v>0</v>
      </c>
      <c r="AD255" s="9">
        <f t="shared" ref="AD255:AD256" si="972">ROUND((X255+Y255+Z255)*33.8%,0)</f>
        <v>0</v>
      </c>
      <c r="AE255" s="9">
        <f t="shared" ref="AE255:AE256" si="973">ROUND(X255*2%,0)</f>
        <v>-2000</v>
      </c>
      <c r="AF255" s="66"/>
      <c r="AG255" s="66"/>
      <c r="AH255" s="66"/>
      <c r="AI255" s="9">
        <f t="shared" ref="AI255:AI256" si="974">AF255+AG255+AH255</f>
        <v>0</v>
      </c>
      <c r="AJ255" s="47">
        <f>OON!CJ255</f>
        <v>0.03</v>
      </c>
      <c r="AK255" s="47">
        <f>OON!CK255</f>
        <v>-0.1</v>
      </c>
      <c r="AL255" s="47"/>
      <c r="AM255" s="47"/>
      <c r="AN255" s="47"/>
      <c r="AO255" s="47"/>
      <c r="AP255" s="47"/>
      <c r="AQ255" s="47"/>
      <c r="AR255" s="47"/>
      <c r="AS255" s="47">
        <f t="shared" ref="AS255:AS256" si="975">AJ255+AL255+AM255+AP255+AR255+AN255</f>
        <v>0.03</v>
      </c>
      <c r="AT255" s="47">
        <f t="shared" ref="AT255:AT256" si="976">AK255+AQ255+AO255</f>
        <v>-0.1</v>
      </c>
      <c r="AU255" s="47">
        <f t="shared" ref="AU255:AU256" si="977">AS255+AT255</f>
        <v>-7.0000000000000007E-2</v>
      </c>
      <c r="AV255" s="9">
        <f t="shared" ref="AV255:AV256" si="978">AW255+AX255+AY255+AZ255+BA255</f>
        <v>16140536</v>
      </c>
      <c r="AW255" s="9">
        <f t="shared" ref="AW255:AW256" si="979">I255+X255</f>
        <v>11605719</v>
      </c>
      <c r="AX255" s="9">
        <f t="shared" ref="AX255:AX256" si="980">J255+AB255</f>
        <v>175000</v>
      </c>
      <c r="AY255" s="9">
        <f t="shared" ref="AY255:AY256" si="981">K255+AD255</f>
        <v>3981883</v>
      </c>
      <c r="AZ255" s="9">
        <f t="shared" ref="AZ255:AZ256" si="982">L255+AE255</f>
        <v>232114</v>
      </c>
      <c r="BA255" s="9">
        <f t="shared" ref="BA255:BA256" si="983">M255+AI255</f>
        <v>145820</v>
      </c>
      <c r="BB255" s="47">
        <f t="shared" ref="BB255:BB256" si="984">BC255+BD255</f>
        <v>22.740000000000002</v>
      </c>
      <c r="BC255" s="47">
        <f t="shared" ref="BC255:BC256" si="985">O255+AS255</f>
        <v>14.34</v>
      </c>
      <c r="BD255" s="47">
        <f t="shared" ref="BD255:BD256" si="986">P255+AT255</f>
        <v>8.4</v>
      </c>
    </row>
    <row r="256" spans="1:57" x14ac:dyDescent="0.25">
      <c r="A256" s="5">
        <v>1475</v>
      </c>
      <c r="B256" s="2">
        <v>600029166</v>
      </c>
      <c r="C256" s="7">
        <v>46748105</v>
      </c>
      <c r="D256" s="8" t="s">
        <v>103</v>
      </c>
      <c r="E256" s="20">
        <v>3133</v>
      </c>
      <c r="F256" s="20" t="s">
        <v>110</v>
      </c>
      <c r="G256" s="20" t="s">
        <v>96</v>
      </c>
      <c r="H256" s="9">
        <v>0</v>
      </c>
      <c r="I256" s="50">
        <v>0</v>
      </c>
      <c r="J256" s="50">
        <v>0</v>
      </c>
      <c r="K256" s="50">
        <v>0</v>
      </c>
      <c r="L256" s="50">
        <v>0</v>
      </c>
      <c r="M256" s="50">
        <v>0</v>
      </c>
      <c r="N256" s="63">
        <v>0</v>
      </c>
      <c r="O256" s="47">
        <v>0</v>
      </c>
      <c r="P256" s="47">
        <v>0</v>
      </c>
      <c r="Q256" s="9">
        <f>(OON!CF256+OON!CG256)*-1</f>
        <v>0</v>
      </c>
      <c r="R256" s="50"/>
      <c r="S256" s="50"/>
      <c r="T256" s="50"/>
      <c r="U256" s="50"/>
      <c r="V256" s="50"/>
      <c r="W256" s="50"/>
      <c r="X256" s="9">
        <f t="shared" si="969"/>
        <v>0</v>
      </c>
      <c r="Y256" s="9"/>
      <c r="Z256" s="9">
        <f>OON!CF256+OON!CG256</f>
        <v>0</v>
      </c>
      <c r="AA256" s="9">
        <f>OON!CA256+OON!CE256</f>
        <v>0</v>
      </c>
      <c r="AB256" s="9">
        <f t="shared" si="970"/>
        <v>0</v>
      </c>
      <c r="AC256" s="9">
        <f t="shared" si="971"/>
        <v>0</v>
      </c>
      <c r="AD256" s="9">
        <f t="shared" si="972"/>
        <v>0</v>
      </c>
      <c r="AE256" s="9">
        <f t="shared" si="973"/>
        <v>0</v>
      </c>
      <c r="AF256" s="50"/>
      <c r="AG256" s="50"/>
      <c r="AH256" s="50"/>
      <c r="AI256" s="9">
        <f t="shared" si="974"/>
        <v>0</v>
      </c>
      <c r="AJ256" s="47">
        <f>OON!CJ256</f>
        <v>0</v>
      </c>
      <c r="AK256" s="47">
        <f>OON!CK256</f>
        <v>0</v>
      </c>
      <c r="AL256" s="47"/>
      <c r="AM256" s="47"/>
      <c r="AN256" s="47"/>
      <c r="AO256" s="47"/>
      <c r="AP256" s="47"/>
      <c r="AQ256" s="47"/>
      <c r="AR256" s="47"/>
      <c r="AS256" s="47">
        <f t="shared" si="975"/>
        <v>0</v>
      </c>
      <c r="AT256" s="47">
        <f t="shared" si="976"/>
        <v>0</v>
      </c>
      <c r="AU256" s="47">
        <f t="shared" si="977"/>
        <v>0</v>
      </c>
      <c r="AV256" s="9">
        <f t="shared" si="978"/>
        <v>0</v>
      </c>
      <c r="AW256" s="9">
        <f t="shared" si="979"/>
        <v>0</v>
      </c>
      <c r="AX256" s="9">
        <f t="shared" si="980"/>
        <v>0</v>
      </c>
      <c r="AY256" s="9">
        <f t="shared" si="981"/>
        <v>0</v>
      </c>
      <c r="AZ256" s="9">
        <f t="shared" si="982"/>
        <v>0</v>
      </c>
      <c r="BA256" s="9">
        <f t="shared" si="983"/>
        <v>0</v>
      </c>
      <c r="BB256" s="47">
        <f t="shared" si="984"/>
        <v>0</v>
      </c>
      <c r="BC256" s="47">
        <f t="shared" si="985"/>
        <v>0</v>
      </c>
      <c r="BD256" s="47">
        <f t="shared" si="986"/>
        <v>0</v>
      </c>
    </row>
    <row r="257" spans="1:57" x14ac:dyDescent="0.25">
      <c r="A257" s="30"/>
      <c r="B257" s="31"/>
      <c r="C257" s="32"/>
      <c r="D257" s="33" t="s">
        <v>197</v>
      </c>
      <c r="E257" s="35"/>
      <c r="F257" s="35"/>
      <c r="G257" s="35"/>
      <c r="H257" s="34">
        <v>16142536</v>
      </c>
      <c r="I257" s="51">
        <v>11705719</v>
      </c>
      <c r="J257" s="51">
        <v>75000</v>
      </c>
      <c r="K257" s="51">
        <v>3981883</v>
      </c>
      <c r="L257" s="51">
        <v>234114</v>
      </c>
      <c r="M257" s="51">
        <v>145820</v>
      </c>
      <c r="N257" s="65">
        <v>22.810000000000002</v>
      </c>
      <c r="O257" s="65">
        <v>14.31</v>
      </c>
      <c r="P257" s="65">
        <v>8.5</v>
      </c>
      <c r="Q257" s="51">
        <f t="shared" ref="Q257:BD257" si="987">SUM(Q255:Q256)</f>
        <v>-100000</v>
      </c>
      <c r="R257" s="51">
        <f t="shared" si="987"/>
        <v>0</v>
      </c>
      <c r="S257" s="51">
        <f t="shared" si="987"/>
        <v>0</v>
      </c>
      <c r="T257" s="51">
        <f t="shared" si="987"/>
        <v>0</v>
      </c>
      <c r="U257" s="51">
        <f t="shared" si="987"/>
        <v>0</v>
      </c>
      <c r="V257" s="51">
        <f t="shared" si="987"/>
        <v>0</v>
      </c>
      <c r="W257" s="51">
        <f t="shared" si="987"/>
        <v>0</v>
      </c>
      <c r="X257" s="51">
        <f t="shared" si="987"/>
        <v>-100000</v>
      </c>
      <c r="Y257" s="51">
        <f t="shared" si="987"/>
        <v>0</v>
      </c>
      <c r="Z257" s="51">
        <f t="shared" si="987"/>
        <v>100000</v>
      </c>
      <c r="AA257" s="51">
        <f t="shared" si="987"/>
        <v>0</v>
      </c>
      <c r="AB257" s="51">
        <f t="shared" si="987"/>
        <v>100000</v>
      </c>
      <c r="AC257" s="51">
        <f t="shared" si="987"/>
        <v>0</v>
      </c>
      <c r="AD257" s="51">
        <f t="shared" si="987"/>
        <v>0</v>
      </c>
      <c r="AE257" s="51">
        <f t="shared" si="987"/>
        <v>-2000</v>
      </c>
      <c r="AF257" s="51">
        <f t="shared" si="987"/>
        <v>0</v>
      </c>
      <c r="AG257" s="51">
        <f t="shared" si="987"/>
        <v>0</v>
      </c>
      <c r="AH257" s="51">
        <f t="shared" si="987"/>
        <v>0</v>
      </c>
      <c r="AI257" s="51">
        <f t="shared" si="987"/>
        <v>0</v>
      </c>
      <c r="AJ257" s="58">
        <f t="shared" si="987"/>
        <v>0.03</v>
      </c>
      <c r="AK257" s="58">
        <f t="shared" si="987"/>
        <v>-0.1</v>
      </c>
      <c r="AL257" s="58">
        <f t="shared" si="987"/>
        <v>0</v>
      </c>
      <c r="AM257" s="58">
        <f t="shared" si="987"/>
        <v>0</v>
      </c>
      <c r="AN257" s="58">
        <f t="shared" si="987"/>
        <v>0</v>
      </c>
      <c r="AO257" s="58">
        <f t="shared" si="987"/>
        <v>0</v>
      </c>
      <c r="AP257" s="58">
        <f t="shared" si="987"/>
        <v>0</v>
      </c>
      <c r="AQ257" s="58">
        <f t="shared" si="987"/>
        <v>0</v>
      </c>
      <c r="AR257" s="58">
        <f t="shared" si="987"/>
        <v>0</v>
      </c>
      <c r="AS257" s="58">
        <f t="shared" si="987"/>
        <v>0.03</v>
      </c>
      <c r="AT257" s="58">
        <f t="shared" si="987"/>
        <v>-0.1</v>
      </c>
      <c r="AU257" s="58">
        <f t="shared" si="987"/>
        <v>-7.0000000000000007E-2</v>
      </c>
      <c r="AV257" s="51">
        <f t="shared" si="987"/>
        <v>16140536</v>
      </c>
      <c r="AW257" s="51">
        <f t="shared" si="987"/>
        <v>11605719</v>
      </c>
      <c r="AX257" s="51">
        <f t="shared" si="987"/>
        <v>175000</v>
      </c>
      <c r="AY257" s="51">
        <f t="shared" si="987"/>
        <v>3981883</v>
      </c>
      <c r="AZ257" s="51">
        <f t="shared" si="987"/>
        <v>232114</v>
      </c>
      <c r="BA257" s="51">
        <f t="shared" si="987"/>
        <v>145820</v>
      </c>
      <c r="BB257" s="58">
        <f t="shared" si="987"/>
        <v>22.740000000000002</v>
      </c>
      <c r="BC257" s="58">
        <f t="shared" si="987"/>
        <v>14.34</v>
      </c>
      <c r="BD257" s="58">
        <f t="shared" si="987"/>
        <v>8.4</v>
      </c>
      <c r="BE257" s="43">
        <f>AV257-H257</f>
        <v>-2000</v>
      </c>
    </row>
    <row r="258" spans="1:57" x14ac:dyDescent="0.25">
      <c r="A258" s="26">
        <v>1476</v>
      </c>
      <c r="B258" s="6">
        <v>600029808</v>
      </c>
      <c r="C258" s="27">
        <v>855006</v>
      </c>
      <c r="D258" s="28" t="s">
        <v>104</v>
      </c>
      <c r="E258" s="6">
        <v>3133</v>
      </c>
      <c r="F258" s="6" t="s">
        <v>65</v>
      </c>
      <c r="G258" s="27" t="s">
        <v>96</v>
      </c>
      <c r="H258" s="29">
        <v>8300125</v>
      </c>
      <c r="I258" s="29">
        <v>5734658</v>
      </c>
      <c r="J258" s="29">
        <v>350000</v>
      </c>
      <c r="K258" s="29">
        <v>2056614</v>
      </c>
      <c r="L258" s="29">
        <v>114693</v>
      </c>
      <c r="M258" s="29">
        <v>44160</v>
      </c>
      <c r="N258" s="63">
        <v>11.43</v>
      </c>
      <c r="O258" s="47">
        <v>7.1199999999999992</v>
      </c>
      <c r="P258" s="47">
        <v>4.3099999999999996</v>
      </c>
      <c r="Q258" s="9">
        <f>(OON!CF258+OON!CG258)*-1</f>
        <v>-40000</v>
      </c>
      <c r="R258" s="66"/>
      <c r="S258" s="66"/>
      <c r="T258" s="66"/>
      <c r="U258" s="66"/>
      <c r="V258" s="66"/>
      <c r="W258" s="66"/>
      <c r="X258" s="9">
        <f t="shared" ref="X258:X260" si="988">SUM(Q258:W258)</f>
        <v>-40000</v>
      </c>
      <c r="Y258" s="9"/>
      <c r="Z258" s="9">
        <f>OON!CF258+OON!CG258</f>
        <v>40000</v>
      </c>
      <c r="AA258" s="9">
        <f>OON!CA258+OON!CE258</f>
        <v>0</v>
      </c>
      <c r="AB258" s="9">
        <f t="shared" ref="AB258:AB260" si="989">SUM(Y258:AA258)</f>
        <v>40000</v>
      </c>
      <c r="AC258" s="9">
        <f t="shared" ref="AC258:AC260" si="990">X258+AB258</f>
        <v>0</v>
      </c>
      <c r="AD258" s="9">
        <f t="shared" ref="AD258:AD260" si="991">ROUND((X258+Y258+Z258)*33.8%,0)</f>
        <v>0</v>
      </c>
      <c r="AE258" s="9">
        <f t="shared" ref="AE258:AE260" si="992">ROUND(X258*2%,0)</f>
        <v>-800</v>
      </c>
      <c r="AF258" s="66"/>
      <c r="AG258" s="66"/>
      <c r="AH258" s="66"/>
      <c r="AI258" s="9">
        <f t="shared" ref="AI258:AI260" si="993">AF258+AG258+AH258</f>
        <v>0</v>
      </c>
      <c r="AJ258" s="47">
        <f>OON!CJ258</f>
        <v>-0.05</v>
      </c>
      <c r="AK258" s="47">
        <f>OON!CK258</f>
        <v>-0.01</v>
      </c>
      <c r="AL258" s="47"/>
      <c r="AM258" s="47"/>
      <c r="AN258" s="47"/>
      <c r="AO258" s="47"/>
      <c r="AP258" s="47"/>
      <c r="AQ258" s="47"/>
      <c r="AR258" s="47"/>
      <c r="AS258" s="47">
        <f t="shared" ref="AS258:AS260" si="994">AJ258+AL258+AM258+AP258+AR258+AN258</f>
        <v>-0.05</v>
      </c>
      <c r="AT258" s="47">
        <f t="shared" ref="AT258:AT260" si="995">AK258+AQ258+AO258</f>
        <v>-0.01</v>
      </c>
      <c r="AU258" s="47">
        <f t="shared" ref="AU258:AU260" si="996">AS258+AT258</f>
        <v>-6.0000000000000005E-2</v>
      </c>
      <c r="AV258" s="9">
        <f t="shared" ref="AV258:AV260" si="997">AW258+AX258+AY258+AZ258+BA258</f>
        <v>8299325</v>
      </c>
      <c r="AW258" s="9">
        <f t="shared" ref="AW258:AW260" si="998">I258+X258</f>
        <v>5694658</v>
      </c>
      <c r="AX258" s="9">
        <f t="shared" ref="AX258:AX260" si="999">J258+AB258</f>
        <v>390000</v>
      </c>
      <c r="AY258" s="9">
        <f t="shared" ref="AY258:AY260" si="1000">K258+AD258</f>
        <v>2056614</v>
      </c>
      <c r="AZ258" s="9">
        <f t="shared" ref="AZ258:AZ260" si="1001">L258+AE258</f>
        <v>113893</v>
      </c>
      <c r="BA258" s="9">
        <f t="shared" ref="BA258:BA260" si="1002">M258+AI258</f>
        <v>44160</v>
      </c>
      <c r="BB258" s="47">
        <f t="shared" ref="BB258:BB260" si="1003">BC258+BD258</f>
        <v>11.37</v>
      </c>
      <c r="BC258" s="47">
        <f t="shared" ref="BC258:BC260" si="1004">O258+AS258</f>
        <v>7.0699999999999994</v>
      </c>
      <c r="BD258" s="47">
        <f t="shared" ref="BD258:BD260" si="1005">P258+AT258</f>
        <v>4.3</v>
      </c>
    </row>
    <row r="259" spans="1:57" x14ac:dyDescent="0.25">
      <c r="A259" s="5">
        <v>1476</v>
      </c>
      <c r="B259" s="2">
        <v>600029808</v>
      </c>
      <c r="C259" s="7">
        <v>855006</v>
      </c>
      <c r="D259" s="8" t="s">
        <v>104</v>
      </c>
      <c r="E259" s="20">
        <v>3133</v>
      </c>
      <c r="F259" s="20" t="s">
        <v>110</v>
      </c>
      <c r="G259" s="20" t="s">
        <v>96</v>
      </c>
      <c r="H259" s="9">
        <v>0</v>
      </c>
      <c r="I259" s="50">
        <v>0</v>
      </c>
      <c r="J259" s="50">
        <v>0</v>
      </c>
      <c r="K259" s="50">
        <v>0</v>
      </c>
      <c r="L259" s="50">
        <v>0</v>
      </c>
      <c r="M259" s="50">
        <v>0</v>
      </c>
      <c r="N259" s="63">
        <v>0</v>
      </c>
      <c r="O259" s="47">
        <v>0</v>
      </c>
      <c r="P259" s="47">
        <v>0</v>
      </c>
      <c r="Q259" s="9">
        <f>(OON!CF259+OON!CG259)*-1</f>
        <v>0</v>
      </c>
      <c r="R259" s="50"/>
      <c r="S259" s="50"/>
      <c r="T259" s="50"/>
      <c r="U259" s="50"/>
      <c r="V259" s="50"/>
      <c r="W259" s="50"/>
      <c r="X259" s="9">
        <f t="shared" si="988"/>
        <v>0</v>
      </c>
      <c r="Y259" s="9"/>
      <c r="Z259" s="9">
        <f>OON!CF259+OON!CG259</f>
        <v>0</v>
      </c>
      <c r="AA259" s="9">
        <f>OON!CA259+OON!CE259</f>
        <v>0</v>
      </c>
      <c r="AB259" s="9">
        <f t="shared" si="989"/>
        <v>0</v>
      </c>
      <c r="AC259" s="9">
        <f t="shared" si="990"/>
        <v>0</v>
      </c>
      <c r="AD259" s="9">
        <f t="shared" si="991"/>
        <v>0</v>
      </c>
      <c r="AE259" s="9">
        <f t="shared" si="992"/>
        <v>0</v>
      </c>
      <c r="AF259" s="50"/>
      <c r="AG259" s="50"/>
      <c r="AH259" s="50"/>
      <c r="AI259" s="9">
        <f t="shared" si="993"/>
        <v>0</v>
      </c>
      <c r="AJ259" s="47">
        <f>OON!CJ259</f>
        <v>0</v>
      </c>
      <c r="AK259" s="47">
        <f>OON!CK259</f>
        <v>0</v>
      </c>
      <c r="AL259" s="47"/>
      <c r="AM259" s="47"/>
      <c r="AN259" s="47"/>
      <c r="AO259" s="47"/>
      <c r="AP259" s="47"/>
      <c r="AQ259" s="47"/>
      <c r="AR259" s="47"/>
      <c r="AS259" s="47">
        <f t="shared" si="994"/>
        <v>0</v>
      </c>
      <c r="AT259" s="47">
        <f t="shared" si="995"/>
        <v>0</v>
      </c>
      <c r="AU259" s="47">
        <f t="shared" si="996"/>
        <v>0</v>
      </c>
      <c r="AV259" s="9">
        <f t="shared" si="997"/>
        <v>0</v>
      </c>
      <c r="AW259" s="9">
        <f t="shared" si="998"/>
        <v>0</v>
      </c>
      <c r="AX259" s="9">
        <f t="shared" si="999"/>
        <v>0</v>
      </c>
      <c r="AY259" s="9">
        <f t="shared" si="1000"/>
        <v>0</v>
      </c>
      <c r="AZ259" s="9">
        <f t="shared" si="1001"/>
        <v>0</v>
      </c>
      <c r="BA259" s="9">
        <f t="shared" si="1002"/>
        <v>0</v>
      </c>
      <c r="BB259" s="47">
        <f t="shared" si="1003"/>
        <v>0</v>
      </c>
      <c r="BC259" s="47">
        <f t="shared" si="1004"/>
        <v>0</v>
      </c>
      <c r="BD259" s="47">
        <f t="shared" si="1005"/>
        <v>0</v>
      </c>
    </row>
    <row r="260" spans="1:57" x14ac:dyDescent="0.25">
      <c r="A260" s="5">
        <v>1476</v>
      </c>
      <c r="B260" s="2">
        <v>600029808</v>
      </c>
      <c r="C260" s="7">
        <v>855006</v>
      </c>
      <c r="D260" s="8" t="s">
        <v>104</v>
      </c>
      <c r="E260" s="2">
        <v>3141</v>
      </c>
      <c r="F260" s="2" t="s">
        <v>20</v>
      </c>
      <c r="G260" s="7" t="s">
        <v>96</v>
      </c>
      <c r="H260" s="9">
        <v>319560</v>
      </c>
      <c r="I260" s="9">
        <v>234256</v>
      </c>
      <c r="J260" s="9">
        <v>0</v>
      </c>
      <c r="K260" s="9">
        <v>79179</v>
      </c>
      <c r="L260" s="9">
        <v>4685</v>
      </c>
      <c r="M260" s="9">
        <v>1440</v>
      </c>
      <c r="N260" s="63">
        <v>0.74</v>
      </c>
      <c r="O260" s="47">
        <v>0</v>
      </c>
      <c r="P260" s="47">
        <v>0.74</v>
      </c>
      <c r="Q260" s="9">
        <f>(OON!CF260+OON!CG260)*-1</f>
        <v>0</v>
      </c>
      <c r="R260" s="50"/>
      <c r="S260" s="50"/>
      <c r="T260" s="50"/>
      <c r="U260" s="50"/>
      <c r="V260" s="50"/>
      <c r="W260" s="50"/>
      <c r="X260" s="9">
        <f t="shared" si="988"/>
        <v>0</v>
      </c>
      <c r="Y260" s="9"/>
      <c r="Z260" s="9">
        <f>OON!CF260+OON!CG260</f>
        <v>0</v>
      </c>
      <c r="AA260" s="9">
        <f>OON!CA260+OON!CE260</f>
        <v>0</v>
      </c>
      <c r="AB260" s="9">
        <f t="shared" si="989"/>
        <v>0</v>
      </c>
      <c r="AC260" s="9">
        <f t="shared" si="990"/>
        <v>0</v>
      </c>
      <c r="AD260" s="9">
        <f t="shared" si="991"/>
        <v>0</v>
      </c>
      <c r="AE260" s="9">
        <f t="shared" si="992"/>
        <v>0</v>
      </c>
      <c r="AF260" s="50"/>
      <c r="AG260" s="50"/>
      <c r="AH260" s="50"/>
      <c r="AI260" s="9">
        <f t="shared" si="993"/>
        <v>0</v>
      </c>
      <c r="AJ260" s="47">
        <f>OON!CJ260</f>
        <v>0</v>
      </c>
      <c r="AK260" s="47">
        <f>OON!CK260</f>
        <v>0</v>
      </c>
      <c r="AL260" s="47"/>
      <c r="AM260" s="47"/>
      <c r="AN260" s="47"/>
      <c r="AO260" s="47"/>
      <c r="AP260" s="47"/>
      <c r="AQ260" s="47"/>
      <c r="AR260" s="47"/>
      <c r="AS260" s="47">
        <f t="shared" si="994"/>
        <v>0</v>
      </c>
      <c r="AT260" s="47">
        <f t="shared" si="995"/>
        <v>0</v>
      </c>
      <c r="AU260" s="47">
        <f t="shared" si="996"/>
        <v>0</v>
      </c>
      <c r="AV260" s="9">
        <f t="shared" si="997"/>
        <v>319560</v>
      </c>
      <c r="AW260" s="9">
        <f t="shared" si="998"/>
        <v>234256</v>
      </c>
      <c r="AX260" s="9">
        <f t="shared" si="999"/>
        <v>0</v>
      </c>
      <c r="AY260" s="9">
        <f t="shared" si="1000"/>
        <v>79179</v>
      </c>
      <c r="AZ260" s="9">
        <f t="shared" si="1001"/>
        <v>4685</v>
      </c>
      <c r="BA260" s="9">
        <f t="shared" si="1002"/>
        <v>1440</v>
      </c>
      <c r="BB260" s="47">
        <f t="shared" si="1003"/>
        <v>0.74</v>
      </c>
      <c r="BC260" s="47">
        <f t="shared" si="1004"/>
        <v>0</v>
      </c>
      <c r="BD260" s="47">
        <f t="shared" si="1005"/>
        <v>0.74</v>
      </c>
    </row>
    <row r="261" spans="1:57" x14ac:dyDescent="0.25">
      <c r="A261" s="30"/>
      <c r="B261" s="31"/>
      <c r="C261" s="32"/>
      <c r="D261" s="33" t="s">
        <v>198</v>
      </c>
      <c r="E261" s="31"/>
      <c r="F261" s="31"/>
      <c r="G261" s="32"/>
      <c r="H261" s="34">
        <v>8619685</v>
      </c>
      <c r="I261" s="34">
        <v>5968914</v>
      </c>
      <c r="J261" s="34">
        <v>350000</v>
      </c>
      <c r="K261" s="34">
        <v>2135793</v>
      </c>
      <c r="L261" s="34">
        <v>119378</v>
      </c>
      <c r="M261" s="34">
        <v>45600</v>
      </c>
      <c r="N261" s="64">
        <v>12.17</v>
      </c>
      <c r="O261" s="64">
        <v>7.1199999999999992</v>
      </c>
      <c r="P261" s="64">
        <v>5.05</v>
      </c>
      <c r="Q261" s="51">
        <f t="shared" ref="Q261:BD261" si="1006">SUM(Q258:Q260)</f>
        <v>-40000</v>
      </c>
      <c r="R261" s="51">
        <f t="shared" si="1006"/>
        <v>0</v>
      </c>
      <c r="S261" s="51">
        <f t="shared" si="1006"/>
        <v>0</v>
      </c>
      <c r="T261" s="51">
        <f t="shared" si="1006"/>
        <v>0</v>
      </c>
      <c r="U261" s="51">
        <f t="shared" si="1006"/>
        <v>0</v>
      </c>
      <c r="V261" s="51">
        <f t="shared" si="1006"/>
        <v>0</v>
      </c>
      <c r="W261" s="51">
        <f t="shared" si="1006"/>
        <v>0</v>
      </c>
      <c r="X261" s="51">
        <f t="shared" si="1006"/>
        <v>-40000</v>
      </c>
      <c r="Y261" s="51">
        <f t="shared" si="1006"/>
        <v>0</v>
      </c>
      <c r="Z261" s="51">
        <f t="shared" si="1006"/>
        <v>40000</v>
      </c>
      <c r="AA261" s="51">
        <f t="shared" si="1006"/>
        <v>0</v>
      </c>
      <c r="AB261" s="51">
        <f t="shared" si="1006"/>
        <v>40000</v>
      </c>
      <c r="AC261" s="51">
        <f t="shared" si="1006"/>
        <v>0</v>
      </c>
      <c r="AD261" s="51">
        <f t="shared" si="1006"/>
        <v>0</v>
      </c>
      <c r="AE261" s="51">
        <f t="shared" si="1006"/>
        <v>-800</v>
      </c>
      <c r="AF261" s="51">
        <f t="shared" si="1006"/>
        <v>0</v>
      </c>
      <c r="AG261" s="51">
        <f t="shared" si="1006"/>
        <v>0</v>
      </c>
      <c r="AH261" s="51">
        <f t="shared" si="1006"/>
        <v>0</v>
      </c>
      <c r="AI261" s="51">
        <f t="shared" si="1006"/>
        <v>0</v>
      </c>
      <c r="AJ261" s="58">
        <f t="shared" si="1006"/>
        <v>-0.05</v>
      </c>
      <c r="AK261" s="58">
        <f t="shared" si="1006"/>
        <v>-0.01</v>
      </c>
      <c r="AL261" s="58">
        <f t="shared" si="1006"/>
        <v>0</v>
      </c>
      <c r="AM261" s="58">
        <f t="shared" si="1006"/>
        <v>0</v>
      </c>
      <c r="AN261" s="58">
        <f t="shared" si="1006"/>
        <v>0</v>
      </c>
      <c r="AO261" s="58">
        <f t="shared" si="1006"/>
        <v>0</v>
      </c>
      <c r="AP261" s="58">
        <f t="shared" si="1006"/>
        <v>0</v>
      </c>
      <c r="AQ261" s="58">
        <f t="shared" si="1006"/>
        <v>0</v>
      </c>
      <c r="AR261" s="58">
        <f t="shared" si="1006"/>
        <v>0</v>
      </c>
      <c r="AS261" s="58">
        <f t="shared" si="1006"/>
        <v>-0.05</v>
      </c>
      <c r="AT261" s="58">
        <f t="shared" si="1006"/>
        <v>-0.01</v>
      </c>
      <c r="AU261" s="58">
        <f t="shared" si="1006"/>
        <v>-6.0000000000000005E-2</v>
      </c>
      <c r="AV261" s="51">
        <f t="shared" si="1006"/>
        <v>8618885</v>
      </c>
      <c r="AW261" s="51">
        <f t="shared" si="1006"/>
        <v>5928914</v>
      </c>
      <c r="AX261" s="51">
        <f t="shared" si="1006"/>
        <v>390000</v>
      </c>
      <c r="AY261" s="51">
        <f t="shared" si="1006"/>
        <v>2135793</v>
      </c>
      <c r="AZ261" s="51">
        <f t="shared" si="1006"/>
        <v>118578</v>
      </c>
      <c r="BA261" s="51">
        <f t="shared" si="1006"/>
        <v>45600</v>
      </c>
      <c r="BB261" s="58">
        <f t="shared" si="1006"/>
        <v>12.11</v>
      </c>
      <c r="BC261" s="58">
        <f t="shared" si="1006"/>
        <v>7.0699999999999994</v>
      </c>
      <c r="BD261" s="58">
        <f t="shared" si="1006"/>
        <v>5.04</v>
      </c>
      <c r="BE261" s="43">
        <f>AV261-H261</f>
        <v>-800</v>
      </c>
    </row>
    <row r="262" spans="1:57" x14ac:dyDescent="0.25">
      <c r="A262" s="26">
        <v>1491</v>
      </c>
      <c r="B262" s="6">
        <v>600033392</v>
      </c>
      <c r="C262" s="27">
        <v>70948801</v>
      </c>
      <c r="D262" s="28" t="s">
        <v>105</v>
      </c>
      <c r="E262" s="6">
        <v>3146</v>
      </c>
      <c r="F262" s="6" t="s">
        <v>66</v>
      </c>
      <c r="G262" s="27" t="s">
        <v>96</v>
      </c>
      <c r="H262" s="29">
        <v>9999696</v>
      </c>
      <c r="I262" s="29">
        <v>7101371</v>
      </c>
      <c r="J262" s="29">
        <v>0</v>
      </c>
      <c r="K262" s="29">
        <v>2400264</v>
      </c>
      <c r="L262" s="29">
        <v>142027</v>
      </c>
      <c r="M262" s="29">
        <v>356034</v>
      </c>
      <c r="N262" s="63">
        <v>12.6</v>
      </c>
      <c r="O262" s="47">
        <v>9</v>
      </c>
      <c r="P262" s="47">
        <v>3.6</v>
      </c>
      <c r="Q262" s="9">
        <f>(OON!CF262+OON!CG262)*-1</f>
        <v>0</v>
      </c>
      <c r="R262" s="66"/>
      <c r="S262" s="66"/>
      <c r="T262" s="66"/>
      <c r="U262" s="66">
        <v>103792</v>
      </c>
      <c r="V262" s="66"/>
      <c r="W262" s="66"/>
      <c r="X262" s="9">
        <f t="shared" ref="X262:X263" si="1007">SUM(Q262:W262)</f>
        <v>103792</v>
      </c>
      <c r="Y262" s="9"/>
      <c r="Z262" s="9">
        <f>OON!CF262+OON!CG262</f>
        <v>0</v>
      </c>
      <c r="AA262" s="9">
        <f>OON!CA262+OON!CE262</f>
        <v>0</v>
      </c>
      <c r="AB262" s="9">
        <f t="shared" ref="AB262:AB263" si="1008">SUM(Y262:AA262)</f>
        <v>0</v>
      </c>
      <c r="AC262" s="9">
        <f t="shared" ref="AC262:AC263" si="1009">X262+AB262</f>
        <v>103792</v>
      </c>
      <c r="AD262" s="9">
        <f t="shared" ref="AD262:AD263" si="1010">ROUND((X262+Y262+Z262)*33.8%,0)</f>
        <v>35082</v>
      </c>
      <c r="AE262" s="9">
        <f t="shared" ref="AE262:AE263" si="1011">ROUND(X262*2%,0)</f>
        <v>2076</v>
      </c>
      <c r="AF262" s="66"/>
      <c r="AG262" s="66"/>
      <c r="AH262" s="66"/>
      <c r="AI262" s="9">
        <f t="shared" ref="AI262:AI263" si="1012">AF262+AG262+AH262</f>
        <v>0</v>
      </c>
      <c r="AJ262" s="47">
        <f>OON!CJ262</f>
        <v>0</v>
      </c>
      <c r="AK262" s="47">
        <f>OON!CK262</f>
        <v>0</v>
      </c>
      <c r="AL262" s="47"/>
      <c r="AM262" s="47"/>
      <c r="AN262" s="47">
        <v>0.17</v>
      </c>
      <c r="AO262" s="47"/>
      <c r="AP262" s="47"/>
      <c r="AQ262" s="47"/>
      <c r="AR262" s="47"/>
      <c r="AS262" s="47">
        <f t="shared" ref="AS262:AS263" si="1013">AJ262+AL262+AM262+AP262+AR262+AN262</f>
        <v>0.17</v>
      </c>
      <c r="AT262" s="47">
        <f t="shared" ref="AT262:AT263" si="1014">AK262+AQ262+AO262</f>
        <v>0</v>
      </c>
      <c r="AU262" s="47">
        <f t="shared" ref="AU262:AU263" si="1015">AS262+AT262</f>
        <v>0.17</v>
      </c>
      <c r="AV262" s="9">
        <f t="shared" ref="AV262:AV263" si="1016">AW262+AX262+AY262+AZ262+BA262</f>
        <v>10140646</v>
      </c>
      <c r="AW262" s="9">
        <f t="shared" ref="AW262:AW263" si="1017">I262+X262</f>
        <v>7205163</v>
      </c>
      <c r="AX262" s="9">
        <f t="shared" ref="AX262:AX263" si="1018">J262+AB262</f>
        <v>0</v>
      </c>
      <c r="AY262" s="9">
        <f t="shared" ref="AY262:AY263" si="1019">K262+AD262</f>
        <v>2435346</v>
      </c>
      <c r="AZ262" s="9">
        <f t="shared" ref="AZ262:AZ263" si="1020">L262+AE262</f>
        <v>144103</v>
      </c>
      <c r="BA262" s="9">
        <f t="shared" ref="BA262:BA263" si="1021">M262+AI262</f>
        <v>356034</v>
      </c>
      <c r="BB262" s="47">
        <f t="shared" ref="BB262:BB263" si="1022">BC262+BD262</f>
        <v>12.77</v>
      </c>
      <c r="BC262" s="47">
        <f t="shared" ref="BC262:BC263" si="1023">O262+AS262</f>
        <v>9.17</v>
      </c>
      <c r="BD262" s="47">
        <f t="shared" ref="BD262:BD263" si="1024">P262+AT262</f>
        <v>3.6</v>
      </c>
    </row>
    <row r="263" spans="1:57" x14ac:dyDescent="0.25">
      <c r="A263" s="5">
        <v>1491</v>
      </c>
      <c r="B263" s="2">
        <v>600033392</v>
      </c>
      <c r="C263" s="7">
        <v>70948801</v>
      </c>
      <c r="D263" s="8" t="s">
        <v>105</v>
      </c>
      <c r="E263" s="20">
        <v>3146</v>
      </c>
      <c r="F263" s="20" t="s">
        <v>110</v>
      </c>
      <c r="G263" s="20" t="s">
        <v>96</v>
      </c>
      <c r="H263" s="9">
        <v>0</v>
      </c>
      <c r="I263" s="50">
        <v>0</v>
      </c>
      <c r="J263" s="50">
        <v>0</v>
      </c>
      <c r="K263" s="50">
        <v>0</v>
      </c>
      <c r="L263" s="50">
        <v>0</v>
      </c>
      <c r="M263" s="50">
        <v>0</v>
      </c>
      <c r="N263" s="63">
        <v>0</v>
      </c>
      <c r="O263" s="47">
        <v>0</v>
      </c>
      <c r="P263" s="47">
        <v>0</v>
      </c>
      <c r="Q263" s="9">
        <f>(OON!CF263+OON!CG263)*-1</f>
        <v>0</v>
      </c>
      <c r="R263" s="50"/>
      <c r="S263" s="50"/>
      <c r="T263" s="50"/>
      <c r="U263" s="50"/>
      <c r="V263" s="50"/>
      <c r="W263" s="50"/>
      <c r="X263" s="9">
        <f t="shared" si="1007"/>
        <v>0</v>
      </c>
      <c r="Y263" s="9"/>
      <c r="Z263" s="9">
        <f>OON!CF263+OON!CG263</f>
        <v>0</v>
      </c>
      <c r="AA263" s="9">
        <f>OON!CA263+OON!CE263</f>
        <v>0</v>
      </c>
      <c r="AB263" s="9">
        <f t="shared" si="1008"/>
        <v>0</v>
      </c>
      <c r="AC263" s="9">
        <f t="shared" si="1009"/>
        <v>0</v>
      </c>
      <c r="AD263" s="9">
        <f t="shared" si="1010"/>
        <v>0</v>
      </c>
      <c r="AE263" s="9">
        <f t="shared" si="1011"/>
        <v>0</v>
      </c>
      <c r="AF263" s="50"/>
      <c r="AG263" s="50"/>
      <c r="AH263" s="50"/>
      <c r="AI263" s="9">
        <f t="shared" si="1012"/>
        <v>0</v>
      </c>
      <c r="AJ263" s="47">
        <f>OON!CJ263</f>
        <v>0</v>
      </c>
      <c r="AK263" s="47">
        <f>OON!CK263</f>
        <v>0</v>
      </c>
      <c r="AL263" s="47"/>
      <c r="AM263" s="47"/>
      <c r="AN263" s="47"/>
      <c r="AO263" s="47"/>
      <c r="AP263" s="47"/>
      <c r="AQ263" s="47"/>
      <c r="AR263" s="47"/>
      <c r="AS263" s="47">
        <f t="shared" si="1013"/>
        <v>0</v>
      </c>
      <c r="AT263" s="47">
        <f t="shared" si="1014"/>
        <v>0</v>
      </c>
      <c r="AU263" s="47">
        <f t="shared" si="1015"/>
        <v>0</v>
      </c>
      <c r="AV263" s="9">
        <f t="shared" si="1016"/>
        <v>0</v>
      </c>
      <c r="AW263" s="9">
        <f t="shared" si="1017"/>
        <v>0</v>
      </c>
      <c r="AX263" s="9">
        <f t="shared" si="1018"/>
        <v>0</v>
      </c>
      <c r="AY263" s="9">
        <f t="shared" si="1019"/>
        <v>0</v>
      </c>
      <c r="AZ263" s="9">
        <f t="shared" si="1020"/>
        <v>0</v>
      </c>
      <c r="BA263" s="9">
        <f t="shared" si="1021"/>
        <v>0</v>
      </c>
      <c r="BB263" s="47">
        <f t="shared" si="1022"/>
        <v>0</v>
      </c>
      <c r="BC263" s="47">
        <f t="shared" si="1023"/>
        <v>0</v>
      </c>
      <c r="BD263" s="47">
        <f t="shared" si="1024"/>
        <v>0</v>
      </c>
    </row>
    <row r="264" spans="1:57" x14ac:dyDescent="0.25">
      <c r="A264" s="30"/>
      <c r="B264" s="31"/>
      <c r="C264" s="32"/>
      <c r="D264" s="33" t="s">
        <v>199</v>
      </c>
      <c r="E264" s="35"/>
      <c r="F264" s="35"/>
      <c r="G264" s="35"/>
      <c r="H264" s="34">
        <v>9999696</v>
      </c>
      <c r="I264" s="51">
        <v>7101371</v>
      </c>
      <c r="J264" s="51">
        <v>0</v>
      </c>
      <c r="K264" s="51">
        <v>2400264</v>
      </c>
      <c r="L264" s="51">
        <v>142027</v>
      </c>
      <c r="M264" s="51">
        <v>356034</v>
      </c>
      <c r="N264" s="65">
        <v>12.6</v>
      </c>
      <c r="O264" s="65">
        <v>9</v>
      </c>
      <c r="P264" s="65">
        <v>3.6</v>
      </c>
      <c r="Q264" s="51">
        <f t="shared" ref="Q264:BD264" si="1025">SUM(Q262:Q263)</f>
        <v>0</v>
      </c>
      <c r="R264" s="51">
        <f t="shared" si="1025"/>
        <v>0</v>
      </c>
      <c r="S264" s="51">
        <f t="shared" si="1025"/>
        <v>0</v>
      </c>
      <c r="T264" s="51">
        <f t="shared" si="1025"/>
        <v>0</v>
      </c>
      <c r="U264" s="51">
        <f t="shared" si="1025"/>
        <v>103792</v>
      </c>
      <c r="V264" s="51">
        <f t="shared" si="1025"/>
        <v>0</v>
      </c>
      <c r="W264" s="51">
        <f t="shared" si="1025"/>
        <v>0</v>
      </c>
      <c r="X264" s="51">
        <f t="shared" si="1025"/>
        <v>103792</v>
      </c>
      <c r="Y264" s="51">
        <f t="shared" si="1025"/>
        <v>0</v>
      </c>
      <c r="Z264" s="51">
        <f t="shared" si="1025"/>
        <v>0</v>
      </c>
      <c r="AA264" s="51">
        <f t="shared" si="1025"/>
        <v>0</v>
      </c>
      <c r="AB264" s="51">
        <f t="shared" si="1025"/>
        <v>0</v>
      </c>
      <c r="AC264" s="51">
        <f t="shared" si="1025"/>
        <v>103792</v>
      </c>
      <c r="AD264" s="51">
        <f t="shared" si="1025"/>
        <v>35082</v>
      </c>
      <c r="AE264" s="51">
        <f t="shared" si="1025"/>
        <v>2076</v>
      </c>
      <c r="AF264" s="51">
        <f t="shared" si="1025"/>
        <v>0</v>
      </c>
      <c r="AG264" s="51">
        <f t="shared" si="1025"/>
        <v>0</v>
      </c>
      <c r="AH264" s="51">
        <f t="shared" si="1025"/>
        <v>0</v>
      </c>
      <c r="AI264" s="51">
        <f t="shared" si="1025"/>
        <v>0</v>
      </c>
      <c r="AJ264" s="58">
        <f t="shared" si="1025"/>
        <v>0</v>
      </c>
      <c r="AK264" s="58">
        <f t="shared" si="1025"/>
        <v>0</v>
      </c>
      <c r="AL264" s="58">
        <f t="shared" si="1025"/>
        <v>0</v>
      </c>
      <c r="AM264" s="58">
        <f t="shared" si="1025"/>
        <v>0</v>
      </c>
      <c r="AN264" s="58">
        <f t="shared" si="1025"/>
        <v>0.17</v>
      </c>
      <c r="AO264" s="58">
        <f t="shared" si="1025"/>
        <v>0</v>
      </c>
      <c r="AP264" s="58">
        <f t="shared" si="1025"/>
        <v>0</v>
      </c>
      <c r="AQ264" s="58">
        <f t="shared" si="1025"/>
        <v>0</v>
      </c>
      <c r="AR264" s="58">
        <f t="shared" si="1025"/>
        <v>0</v>
      </c>
      <c r="AS264" s="58">
        <f t="shared" si="1025"/>
        <v>0.17</v>
      </c>
      <c r="AT264" s="58">
        <f t="shared" si="1025"/>
        <v>0</v>
      </c>
      <c r="AU264" s="58">
        <f t="shared" si="1025"/>
        <v>0.17</v>
      </c>
      <c r="AV264" s="51">
        <f t="shared" si="1025"/>
        <v>10140646</v>
      </c>
      <c r="AW264" s="51">
        <f t="shared" si="1025"/>
        <v>7205163</v>
      </c>
      <c r="AX264" s="51">
        <f t="shared" si="1025"/>
        <v>0</v>
      </c>
      <c r="AY264" s="51">
        <f t="shared" si="1025"/>
        <v>2435346</v>
      </c>
      <c r="AZ264" s="51">
        <f t="shared" si="1025"/>
        <v>144103</v>
      </c>
      <c r="BA264" s="51">
        <f t="shared" si="1025"/>
        <v>356034</v>
      </c>
      <c r="BB264" s="58">
        <f t="shared" si="1025"/>
        <v>12.77</v>
      </c>
      <c r="BC264" s="58">
        <f t="shared" si="1025"/>
        <v>9.17</v>
      </c>
      <c r="BD264" s="58">
        <f t="shared" si="1025"/>
        <v>3.6</v>
      </c>
      <c r="BE264" s="43">
        <f>AV264-H264</f>
        <v>140950</v>
      </c>
    </row>
    <row r="265" spans="1:57" x14ac:dyDescent="0.25">
      <c r="A265" s="26">
        <v>1492</v>
      </c>
      <c r="B265" s="6">
        <v>600033511</v>
      </c>
      <c r="C265" s="27">
        <v>70948798</v>
      </c>
      <c r="D265" s="28" t="s">
        <v>106</v>
      </c>
      <c r="E265" s="6">
        <v>3146</v>
      </c>
      <c r="F265" s="6" t="s">
        <v>66</v>
      </c>
      <c r="G265" s="27" t="s">
        <v>96</v>
      </c>
      <c r="H265" s="29">
        <v>9059187</v>
      </c>
      <c r="I265" s="29">
        <v>6392565</v>
      </c>
      <c r="J265" s="29">
        <v>0</v>
      </c>
      <c r="K265" s="29">
        <v>2160687</v>
      </c>
      <c r="L265" s="29">
        <v>127851</v>
      </c>
      <c r="M265" s="29">
        <v>378084</v>
      </c>
      <c r="N265" s="63">
        <v>11.49</v>
      </c>
      <c r="O265" s="47">
        <v>7.8</v>
      </c>
      <c r="P265" s="47">
        <v>3.69</v>
      </c>
      <c r="Q265" s="9">
        <f>(OON!CF265+OON!CG265)*-1</f>
        <v>0</v>
      </c>
      <c r="R265" s="66"/>
      <c r="S265" s="66"/>
      <c r="T265" s="66"/>
      <c r="U265" s="66"/>
      <c r="V265" s="66"/>
      <c r="W265" s="66"/>
      <c r="X265" s="9">
        <f t="shared" ref="X265:X266" si="1026">SUM(Q265:W265)</f>
        <v>0</v>
      </c>
      <c r="Y265" s="9"/>
      <c r="Z265" s="9">
        <f>OON!CF265+OON!CG265</f>
        <v>0</v>
      </c>
      <c r="AA265" s="9">
        <f>OON!CA265+OON!CE265</f>
        <v>0</v>
      </c>
      <c r="AB265" s="9">
        <f t="shared" ref="AB265:AB266" si="1027">SUM(Y265:AA265)</f>
        <v>0</v>
      </c>
      <c r="AC265" s="9">
        <f t="shared" ref="AC265:AC266" si="1028">X265+AB265</f>
        <v>0</v>
      </c>
      <c r="AD265" s="9">
        <f t="shared" ref="AD265:AD266" si="1029">ROUND((X265+Y265+Z265)*33.8%,0)</f>
        <v>0</v>
      </c>
      <c r="AE265" s="9">
        <f t="shared" ref="AE265:AE266" si="1030">ROUND(X265*2%,0)</f>
        <v>0</v>
      </c>
      <c r="AF265" s="66"/>
      <c r="AG265" s="66"/>
      <c r="AH265" s="66"/>
      <c r="AI265" s="9">
        <f t="shared" ref="AI265:AI266" si="1031">AF265+AG265+AH265</f>
        <v>0</v>
      </c>
      <c r="AJ265" s="47">
        <f>OON!CJ265</f>
        <v>0</v>
      </c>
      <c r="AK265" s="47">
        <f>OON!CK265</f>
        <v>0</v>
      </c>
      <c r="AL265" s="47"/>
      <c r="AM265" s="47"/>
      <c r="AN265" s="47"/>
      <c r="AO265" s="47"/>
      <c r="AP265" s="47"/>
      <c r="AQ265" s="47"/>
      <c r="AR265" s="47"/>
      <c r="AS265" s="47">
        <f t="shared" ref="AS265:AS266" si="1032">AJ265+AL265+AM265+AP265+AR265+AN265</f>
        <v>0</v>
      </c>
      <c r="AT265" s="47">
        <f t="shared" ref="AT265:AT266" si="1033">AK265+AQ265+AO265</f>
        <v>0</v>
      </c>
      <c r="AU265" s="47">
        <f t="shared" ref="AU265:AU266" si="1034">AS265+AT265</f>
        <v>0</v>
      </c>
      <c r="AV265" s="9">
        <f t="shared" ref="AV265:AV266" si="1035">AW265+AX265+AY265+AZ265+BA265</f>
        <v>9059187</v>
      </c>
      <c r="AW265" s="9">
        <f t="shared" ref="AW265:AW266" si="1036">I265+X265</f>
        <v>6392565</v>
      </c>
      <c r="AX265" s="9">
        <f t="shared" ref="AX265:AX266" si="1037">J265+AB265</f>
        <v>0</v>
      </c>
      <c r="AY265" s="9">
        <f t="shared" ref="AY265:AY266" si="1038">K265+AD265</f>
        <v>2160687</v>
      </c>
      <c r="AZ265" s="9">
        <f t="shared" ref="AZ265:AZ266" si="1039">L265+AE265</f>
        <v>127851</v>
      </c>
      <c r="BA265" s="9">
        <f t="shared" ref="BA265:BA266" si="1040">M265+AI265</f>
        <v>378084</v>
      </c>
      <c r="BB265" s="47">
        <f t="shared" ref="BB265:BB266" si="1041">BC265+BD265</f>
        <v>11.49</v>
      </c>
      <c r="BC265" s="47">
        <f t="shared" ref="BC265:BC266" si="1042">O265+AS265</f>
        <v>7.8</v>
      </c>
      <c r="BD265" s="47">
        <f t="shared" ref="BD265:BD266" si="1043">P265+AT265</f>
        <v>3.69</v>
      </c>
    </row>
    <row r="266" spans="1:57" x14ac:dyDescent="0.25">
      <c r="A266" s="5">
        <v>1492</v>
      </c>
      <c r="B266" s="2">
        <v>600033511</v>
      </c>
      <c r="C266" s="7">
        <v>70948798</v>
      </c>
      <c r="D266" s="8" t="s">
        <v>106</v>
      </c>
      <c r="E266" s="20">
        <v>3146</v>
      </c>
      <c r="F266" s="20" t="s">
        <v>110</v>
      </c>
      <c r="G266" s="20" t="s">
        <v>96</v>
      </c>
      <c r="H266" s="9">
        <v>0</v>
      </c>
      <c r="I266" s="50">
        <v>0</v>
      </c>
      <c r="J266" s="50">
        <v>0</v>
      </c>
      <c r="K266" s="50">
        <v>0</v>
      </c>
      <c r="L266" s="50">
        <v>0</v>
      </c>
      <c r="M266" s="50">
        <v>0</v>
      </c>
      <c r="N266" s="63">
        <v>0</v>
      </c>
      <c r="O266" s="47">
        <v>0</v>
      </c>
      <c r="P266" s="47">
        <v>0</v>
      </c>
      <c r="Q266" s="9">
        <f>(OON!CF266+OON!CG266)*-1</f>
        <v>0</v>
      </c>
      <c r="R266" s="50"/>
      <c r="S266" s="50"/>
      <c r="T266" s="50"/>
      <c r="U266" s="50"/>
      <c r="V266" s="50"/>
      <c r="W266" s="50"/>
      <c r="X266" s="9">
        <f t="shared" si="1026"/>
        <v>0</v>
      </c>
      <c r="Y266" s="9"/>
      <c r="Z266" s="9">
        <f>OON!CF266+OON!CG266</f>
        <v>0</v>
      </c>
      <c r="AA266" s="9">
        <f>OON!CA266+OON!CE266</f>
        <v>0</v>
      </c>
      <c r="AB266" s="9">
        <f t="shared" si="1027"/>
        <v>0</v>
      </c>
      <c r="AC266" s="9">
        <f t="shared" si="1028"/>
        <v>0</v>
      </c>
      <c r="AD266" s="9">
        <f t="shared" si="1029"/>
        <v>0</v>
      </c>
      <c r="AE266" s="9">
        <f t="shared" si="1030"/>
        <v>0</v>
      </c>
      <c r="AF266" s="50"/>
      <c r="AG266" s="50"/>
      <c r="AH266" s="50"/>
      <c r="AI266" s="9">
        <f t="shared" si="1031"/>
        <v>0</v>
      </c>
      <c r="AJ266" s="47">
        <f>OON!CJ266</f>
        <v>0</v>
      </c>
      <c r="AK266" s="47">
        <f>OON!CK266</f>
        <v>0</v>
      </c>
      <c r="AL266" s="47"/>
      <c r="AM266" s="47"/>
      <c r="AN266" s="47"/>
      <c r="AO266" s="47"/>
      <c r="AP266" s="47"/>
      <c r="AQ266" s="47"/>
      <c r="AR266" s="47"/>
      <c r="AS266" s="47">
        <f t="shared" si="1032"/>
        <v>0</v>
      </c>
      <c r="AT266" s="47">
        <f t="shared" si="1033"/>
        <v>0</v>
      </c>
      <c r="AU266" s="47">
        <f t="shared" si="1034"/>
        <v>0</v>
      </c>
      <c r="AV266" s="9">
        <f t="shared" si="1035"/>
        <v>0</v>
      </c>
      <c r="AW266" s="9">
        <f t="shared" si="1036"/>
        <v>0</v>
      </c>
      <c r="AX266" s="9">
        <f t="shared" si="1037"/>
        <v>0</v>
      </c>
      <c r="AY266" s="9">
        <f t="shared" si="1038"/>
        <v>0</v>
      </c>
      <c r="AZ266" s="9">
        <f t="shared" si="1039"/>
        <v>0</v>
      </c>
      <c r="BA266" s="9">
        <f t="shared" si="1040"/>
        <v>0</v>
      </c>
      <c r="BB266" s="47">
        <f t="shared" si="1041"/>
        <v>0</v>
      </c>
      <c r="BC266" s="47">
        <f t="shared" si="1042"/>
        <v>0</v>
      </c>
      <c r="BD266" s="47">
        <f t="shared" si="1043"/>
        <v>0</v>
      </c>
    </row>
    <row r="267" spans="1:57" x14ac:dyDescent="0.25">
      <c r="A267" s="30"/>
      <c r="B267" s="31"/>
      <c r="C267" s="32"/>
      <c r="D267" s="33" t="s">
        <v>200</v>
      </c>
      <c r="E267" s="35"/>
      <c r="F267" s="35"/>
      <c r="G267" s="35"/>
      <c r="H267" s="34">
        <v>9059187</v>
      </c>
      <c r="I267" s="51">
        <v>6392565</v>
      </c>
      <c r="J267" s="51">
        <v>0</v>
      </c>
      <c r="K267" s="51">
        <v>2160687</v>
      </c>
      <c r="L267" s="51">
        <v>127851</v>
      </c>
      <c r="M267" s="51">
        <v>378084</v>
      </c>
      <c r="N267" s="65">
        <v>11.49</v>
      </c>
      <c r="O267" s="65">
        <v>7.8</v>
      </c>
      <c r="P267" s="65">
        <v>3.69</v>
      </c>
      <c r="Q267" s="51">
        <f t="shared" ref="Q267:BD267" si="1044">SUM(Q265:Q266)</f>
        <v>0</v>
      </c>
      <c r="R267" s="51">
        <f t="shared" si="1044"/>
        <v>0</v>
      </c>
      <c r="S267" s="51">
        <f t="shared" si="1044"/>
        <v>0</v>
      </c>
      <c r="T267" s="51">
        <f t="shared" si="1044"/>
        <v>0</v>
      </c>
      <c r="U267" s="51">
        <f t="shared" si="1044"/>
        <v>0</v>
      </c>
      <c r="V267" s="51">
        <f t="shared" si="1044"/>
        <v>0</v>
      </c>
      <c r="W267" s="51">
        <f t="shared" si="1044"/>
        <v>0</v>
      </c>
      <c r="X267" s="51">
        <f t="shared" si="1044"/>
        <v>0</v>
      </c>
      <c r="Y267" s="51">
        <f t="shared" si="1044"/>
        <v>0</v>
      </c>
      <c r="Z267" s="51">
        <f t="shared" si="1044"/>
        <v>0</v>
      </c>
      <c r="AA267" s="51">
        <f t="shared" si="1044"/>
        <v>0</v>
      </c>
      <c r="AB267" s="51">
        <f t="shared" si="1044"/>
        <v>0</v>
      </c>
      <c r="AC267" s="51">
        <f t="shared" si="1044"/>
        <v>0</v>
      </c>
      <c r="AD267" s="51">
        <f t="shared" si="1044"/>
        <v>0</v>
      </c>
      <c r="AE267" s="51">
        <f t="shared" si="1044"/>
        <v>0</v>
      </c>
      <c r="AF267" s="51">
        <f t="shared" si="1044"/>
        <v>0</v>
      </c>
      <c r="AG267" s="51">
        <f t="shared" si="1044"/>
        <v>0</v>
      </c>
      <c r="AH267" s="51">
        <f t="shared" si="1044"/>
        <v>0</v>
      </c>
      <c r="AI267" s="51">
        <f t="shared" si="1044"/>
        <v>0</v>
      </c>
      <c r="AJ267" s="58">
        <f t="shared" si="1044"/>
        <v>0</v>
      </c>
      <c r="AK267" s="58">
        <f t="shared" si="1044"/>
        <v>0</v>
      </c>
      <c r="AL267" s="58">
        <f t="shared" si="1044"/>
        <v>0</v>
      </c>
      <c r="AM267" s="58">
        <f t="shared" si="1044"/>
        <v>0</v>
      </c>
      <c r="AN267" s="58">
        <f t="shared" si="1044"/>
        <v>0</v>
      </c>
      <c r="AO267" s="58">
        <f t="shared" si="1044"/>
        <v>0</v>
      </c>
      <c r="AP267" s="58">
        <f t="shared" si="1044"/>
        <v>0</v>
      </c>
      <c r="AQ267" s="58">
        <f t="shared" si="1044"/>
        <v>0</v>
      </c>
      <c r="AR267" s="58">
        <f t="shared" si="1044"/>
        <v>0</v>
      </c>
      <c r="AS267" s="58">
        <f t="shared" si="1044"/>
        <v>0</v>
      </c>
      <c r="AT267" s="58">
        <f t="shared" si="1044"/>
        <v>0</v>
      </c>
      <c r="AU267" s="58">
        <f t="shared" si="1044"/>
        <v>0</v>
      </c>
      <c r="AV267" s="51">
        <f t="shared" si="1044"/>
        <v>9059187</v>
      </c>
      <c r="AW267" s="51">
        <f t="shared" si="1044"/>
        <v>6392565</v>
      </c>
      <c r="AX267" s="51">
        <f t="shared" si="1044"/>
        <v>0</v>
      </c>
      <c r="AY267" s="51">
        <f t="shared" si="1044"/>
        <v>2160687</v>
      </c>
      <c r="AZ267" s="51">
        <f t="shared" si="1044"/>
        <v>127851</v>
      </c>
      <c r="BA267" s="51">
        <f t="shared" si="1044"/>
        <v>378084</v>
      </c>
      <c r="BB267" s="58">
        <f t="shared" si="1044"/>
        <v>11.49</v>
      </c>
      <c r="BC267" s="58">
        <f t="shared" si="1044"/>
        <v>7.8</v>
      </c>
      <c r="BD267" s="58">
        <f t="shared" si="1044"/>
        <v>3.69</v>
      </c>
      <c r="BE267" s="43">
        <f>AV267-H267</f>
        <v>0</v>
      </c>
    </row>
    <row r="268" spans="1:57" x14ac:dyDescent="0.25">
      <c r="A268" s="26">
        <v>1493</v>
      </c>
      <c r="B268" s="6">
        <v>600033597</v>
      </c>
      <c r="C268" s="27">
        <v>70848211</v>
      </c>
      <c r="D268" s="28" t="s">
        <v>107</v>
      </c>
      <c r="E268" s="6">
        <v>3146</v>
      </c>
      <c r="F268" s="6" t="s">
        <v>66</v>
      </c>
      <c r="G268" s="27" t="s">
        <v>96</v>
      </c>
      <c r="H268" s="29">
        <v>14949467</v>
      </c>
      <c r="I268" s="29">
        <v>10594389</v>
      </c>
      <c r="J268" s="29">
        <v>40000</v>
      </c>
      <c r="K268" s="29">
        <v>3594423</v>
      </c>
      <c r="L268" s="29">
        <v>211888</v>
      </c>
      <c r="M268" s="29">
        <v>508767</v>
      </c>
      <c r="N268" s="63">
        <v>18.63</v>
      </c>
      <c r="O268" s="47">
        <v>13.77</v>
      </c>
      <c r="P268" s="47">
        <v>4.8599999999999994</v>
      </c>
      <c r="Q268" s="9">
        <f>(OON!CF268+OON!CG268)*-1</f>
        <v>0</v>
      </c>
      <c r="R268" s="66"/>
      <c r="S268" s="66"/>
      <c r="T268" s="66"/>
      <c r="U268" s="66"/>
      <c r="V268" s="66"/>
      <c r="W268" s="66"/>
      <c r="X268" s="9">
        <f t="shared" ref="X268:X269" si="1045">SUM(Q268:W268)</f>
        <v>0</v>
      </c>
      <c r="Y268" s="9"/>
      <c r="Z268" s="9">
        <f>OON!CF268+OON!CG268</f>
        <v>0</v>
      </c>
      <c r="AA268" s="9">
        <f>OON!CA268+OON!CE268</f>
        <v>0</v>
      </c>
      <c r="AB268" s="9">
        <f t="shared" ref="AB268:AB269" si="1046">SUM(Y268:AA268)</f>
        <v>0</v>
      </c>
      <c r="AC268" s="9">
        <f t="shared" ref="AC268:AC269" si="1047">X268+AB268</f>
        <v>0</v>
      </c>
      <c r="AD268" s="9">
        <f t="shared" ref="AD268:AD269" si="1048">ROUND((X268+Y268+Z268)*33.8%,0)</f>
        <v>0</v>
      </c>
      <c r="AE268" s="9">
        <f t="shared" ref="AE268:AE269" si="1049">ROUND(X268*2%,0)</f>
        <v>0</v>
      </c>
      <c r="AF268" s="66"/>
      <c r="AG268" s="66"/>
      <c r="AH268" s="66"/>
      <c r="AI268" s="9">
        <f t="shared" ref="AI268:AI269" si="1050">AF268+AG268+AH268</f>
        <v>0</v>
      </c>
      <c r="AJ268" s="47">
        <f>OON!CJ268</f>
        <v>0</v>
      </c>
      <c r="AK268" s="47">
        <f>OON!CK268</f>
        <v>0</v>
      </c>
      <c r="AL268" s="47"/>
      <c r="AM268" s="47"/>
      <c r="AN268" s="47"/>
      <c r="AO268" s="47"/>
      <c r="AP268" s="47"/>
      <c r="AQ268" s="47"/>
      <c r="AR268" s="47"/>
      <c r="AS268" s="47">
        <f t="shared" ref="AS268:AS269" si="1051">AJ268+AL268+AM268+AP268+AR268+AN268</f>
        <v>0</v>
      </c>
      <c r="AT268" s="47">
        <f t="shared" ref="AT268:AT269" si="1052">AK268+AQ268+AO268</f>
        <v>0</v>
      </c>
      <c r="AU268" s="47">
        <f t="shared" ref="AU268:AU269" si="1053">AS268+AT268</f>
        <v>0</v>
      </c>
      <c r="AV268" s="9">
        <f t="shared" ref="AV268:AV269" si="1054">AW268+AX268+AY268+AZ268+BA268</f>
        <v>14949467</v>
      </c>
      <c r="AW268" s="9">
        <f t="shared" ref="AW268:AW269" si="1055">I268+X268</f>
        <v>10594389</v>
      </c>
      <c r="AX268" s="9">
        <f t="shared" ref="AX268:AX269" si="1056">J268+AB268</f>
        <v>40000</v>
      </c>
      <c r="AY268" s="9">
        <f t="shared" ref="AY268:AY269" si="1057">K268+AD268</f>
        <v>3594423</v>
      </c>
      <c r="AZ268" s="9">
        <f t="shared" ref="AZ268:AZ269" si="1058">L268+AE268</f>
        <v>211888</v>
      </c>
      <c r="BA268" s="9">
        <f t="shared" ref="BA268:BA269" si="1059">M268+AI268</f>
        <v>508767</v>
      </c>
      <c r="BB268" s="47">
        <f t="shared" ref="BB268:BB269" si="1060">BC268+BD268</f>
        <v>18.63</v>
      </c>
      <c r="BC268" s="47">
        <f t="shared" ref="BC268:BC269" si="1061">O268+AS268</f>
        <v>13.77</v>
      </c>
      <c r="BD268" s="47">
        <f t="shared" ref="BD268:BD269" si="1062">P268+AT268</f>
        <v>4.8599999999999994</v>
      </c>
    </row>
    <row r="269" spans="1:57" x14ac:dyDescent="0.25">
      <c r="A269" s="5">
        <v>1493</v>
      </c>
      <c r="B269" s="2">
        <v>600033597</v>
      </c>
      <c r="C269" s="7">
        <v>70848211</v>
      </c>
      <c r="D269" s="8" t="s">
        <v>107</v>
      </c>
      <c r="E269" s="20">
        <v>3146</v>
      </c>
      <c r="F269" s="20" t="s">
        <v>110</v>
      </c>
      <c r="G269" s="20" t="s">
        <v>96</v>
      </c>
      <c r="H269" s="9">
        <v>0</v>
      </c>
      <c r="I269" s="50">
        <v>0</v>
      </c>
      <c r="J269" s="50">
        <v>0</v>
      </c>
      <c r="K269" s="50">
        <v>0</v>
      </c>
      <c r="L269" s="50">
        <v>0</v>
      </c>
      <c r="M269" s="50">
        <v>0</v>
      </c>
      <c r="N269" s="63">
        <v>0</v>
      </c>
      <c r="O269" s="47">
        <v>0</v>
      </c>
      <c r="P269" s="47">
        <v>0</v>
      </c>
      <c r="Q269" s="9">
        <f>(OON!CF269+OON!CG269)*-1</f>
        <v>0</v>
      </c>
      <c r="R269" s="50"/>
      <c r="S269" s="50"/>
      <c r="T269" s="50"/>
      <c r="U269" s="50"/>
      <c r="V269" s="50"/>
      <c r="W269" s="50"/>
      <c r="X269" s="9">
        <f t="shared" si="1045"/>
        <v>0</v>
      </c>
      <c r="Y269" s="9"/>
      <c r="Z269" s="9">
        <f>OON!CF269+OON!CG269</f>
        <v>0</v>
      </c>
      <c r="AA269" s="9">
        <f>OON!CA269+OON!CE269</f>
        <v>0</v>
      </c>
      <c r="AB269" s="9">
        <f t="shared" si="1046"/>
        <v>0</v>
      </c>
      <c r="AC269" s="9">
        <f t="shared" si="1047"/>
        <v>0</v>
      </c>
      <c r="AD269" s="9">
        <f t="shared" si="1048"/>
        <v>0</v>
      </c>
      <c r="AE269" s="9">
        <f t="shared" si="1049"/>
        <v>0</v>
      </c>
      <c r="AF269" s="50"/>
      <c r="AG269" s="50"/>
      <c r="AH269" s="50"/>
      <c r="AI269" s="9">
        <f t="shared" si="1050"/>
        <v>0</v>
      </c>
      <c r="AJ269" s="47">
        <f>OON!CJ269</f>
        <v>0</v>
      </c>
      <c r="AK269" s="47">
        <f>OON!CK269</f>
        <v>0</v>
      </c>
      <c r="AL269" s="47"/>
      <c r="AM269" s="47"/>
      <c r="AN269" s="47"/>
      <c r="AO269" s="47"/>
      <c r="AP269" s="47"/>
      <c r="AQ269" s="47"/>
      <c r="AR269" s="47"/>
      <c r="AS269" s="47">
        <f t="shared" si="1051"/>
        <v>0</v>
      </c>
      <c r="AT269" s="47">
        <f t="shared" si="1052"/>
        <v>0</v>
      </c>
      <c r="AU269" s="47">
        <f t="shared" si="1053"/>
        <v>0</v>
      </c>
      <c r="AV269" s="9">
        <f t="shared" si="1054"/>
        <v>0</v>
      </c>
      <c r="AW269" s="9">
        <f t="shared" si="1055"/>
        <v>0</v>
      </c>
      <c r="AX269" s="9">
        <f t="shared" si="1056"/>
        <v>0</v>
      </c>
      <c r="AY269" s="9">
        <f t="shared" si="1057"/>
        <v>0</v>
      </c>
      <c r="AZ269" s="9">
        <f t="shared" si="1058"/>
        <v>0</v>
      </c>
      <c r="BA269" s="9">
        <f t="shared" si="1059"/>
        <v>0</v>
      </c>
      <c r="BB269" s="47">
        <f t="shared" si="1060"/>
        <v>0</v>
      </c>
      <c r="BC269" s="47">
        <f t="shared" si="1061"/>
        <v>0</v>
      </c>
      <c r="BD269" s="47">
        <f t="shared" si="1062"/>
        <v>0</v>
      </c>
    </row>
    <row r="270" spans="1:57" x14ac:dyDescent="0.25">
      <c r="A270" s="30"/>
      <c r="B270" s="31"/>
      <c r="C270" s="32"/>
      <c r="D270" s="33" t="s">
        <v>201</v>
      </c>
      <c r="E270" s="35"/>
      <c r="F270" s="35"/>
      <c r="G270" s="35"/>
      <c r="H270" s="34">
        <v>14949467</v>
      </c>
      <c r="I270" s="51">
        <v>10594389</v>
      </c>
      <c r="J270" s="51">
        <v>40000</v>
      </c>
      <c r="K270" s="51">
        <v>3594423</v>
      </c>
      <c r="L270" s="51">
        <v>211888</v>
      </c>
      <c r="M270" s="51">
        <v>508767</v>
      </c>
      <c r="N270" s="65">
        <v>18.63</v>
      </c>
      <c r="O270" s="65">
        <v>13.77</v>
      </c>
      <c r="P270" s="65">
        <v>4.8599999999999994</v>
      </c>
      <c r="Q270" s="51">
        <f t="shared" ref="Q270:BD270" si="1063">SUM(Q268:Q269)</f>
        <v>0</v>
      </c>
      <c r="R270" s="51">
        <f t="shared" si="1063"/>
        <v>0</v>
      </c>
      <c r="S270" s="51">
        <f t="shared" si="1063"/>
        <v>0</v>
      </c>
      <c r="T270" s="51">
        <f t="shared" si="1063"/>
        <v>0</v>
      </c>
      <c r="U270" s="51">
        <f t="shared" si="1063"/>
        <v>0</v>
      </c>
      <c r="V270" s="51">
        <f t="shared" si="1063"/>
        <v>0</v>
      </c>
      <c r="W270" s="51">
        <f t="shared" si="1063"/>
        <v>0</v>
      </c>
      <c r="X270" s="51">
        <f t="shared" si="1063"/>
        <v>0</v>
      </c>
      <c r="Y270" s="51">
        <f t="shared" si="1063"/>
        <v>0</v>
      </c>
      <c r="Z270" s="51">
        <f t="shared" si="1063"/>
        <v>0</v>
      </c>
      <c r="AA270" s="51">
        <f t="shared" si="1063"/>
        <v>0</v>
      </c>
      <c r="AB270" s="51">
        <f t="shared" si="1063"/>
        <v>0</v>
      </c>
      <c r="AC270" s="51">
        <f t="shared" si="1063"/>
        <v>0</v>
      </c>
      <c r="AD270" s="51">
        <f t="shared" si="1063"/>
        <v>0</v>
      </c>
      <c r="AE270" s="51">
        <f t="shared" si="1063"/>
        <v>0</v>
      </c>
      <c r="AF270" s="51">
        <f t="shared" si="1063"/>
        <v>0</v>
      </c>
      <c r="AG270" s="51">
        <f t="shared" si="1063"/>
        <v>0</v>
      </c>
      <c r="AH270" s="51">
        <f t="shared" si="1063"/>
        <v>0</v>
      </c>
      <c r="AI270" s="51">
        <f t="shared" si="1063"/>
        <v>0</v>
      </c>
      <c r="AJ270" s="58">
        <f t="shared" si="1063"/>
        <v>0</v>
      </c>
      <c r="AK270" s="58">
        <f t="shared" si="1063"/>
        <v>0</v>
      </c>
      <c r="AL270" s="58">
        <f t="shared" si="1063"/>
        <v>0</v>
      </c>
      <c r="AM270" s="58">
        <f t="shared" si="1063"/>
        <v>0</v>
      </c>
      <c r="AN270" s="58">
        <f t="shared" si="1063"/>
        <v>0</v>
      </c>
      <c r="AO270" s="58">
        <f t="shared" si="1063"/>
        <v>0</v>
      </c>
      <c r="AP270" s="58">
        <f t="shared" si="1063"/>
        <v>0</v>
      </c>
      <c r="AQ270" s="58">
        <f t="shared" si="1063"/>
        <v>0</v>
      </c>
      <c r="AR270" s="58">
        <f t="shared" si="1063"/>
        <v>0</v>
      </c>
      <c r="AS270" s="58">
        <f t="shared" si="1063"/>
        <v>0</v>
      </c>
      <c r="AT270" s="58">
        <f t="shared" si="1063"/>
        <v>0</v>
      </c>
      <c r="AU270" s="58">
        <f t="shared" si="1063"/>
        <v>0</v>
      </c>
      <c r="AV270" s="51">
        <f t="shared" si="1063"/>
        <v>14949467</v>
      </c>
      <c r="AW270" s="51">
        <f t="shared" si="1063"/>
        <v>10594389</v>
      </c>
      <c r="AX270" s="51">
        <f t="shared" si="1063"/>
        <v>40000</v>
      </c>
      <c r="AY270" s="51">
        <f t="shared" si="1063"/>
        <v>3594423</v>
      </c>
      <c r="AZ270" s="51">
        <f t="shared" si="1063"/>
        <v>211888</v>
      </c>
      <c r="BA270" s="51">
        <f t="shared" si="1063"/>
        <v>508767</v>
      </c>
      <c r="BB270" s="58">
        <f t="shared" si="1063"/>
        <v>18.63</v>
      </c>
      <c r="BC270" s="58">
        <f t="shared" si="1063"/>
        <v>13.77</v>
      </c>
      <c r="BD270" s="58">
        <f t="shared" si="1063"/>
        <v>4.8599999999999994</v>
      </c>
      <c r="BE270" s="43">
        <f>AV270-H270</f>
        <v>0</v>
      </c>
    </row>
    <row r="271" spans="1:57" x14ac:dyDescent="0.25">
      <c r="A271" s="26">
        <v>1494</v>
      </c>
      <c r="B271" s="6">
        <v>600034062</v>
      </c>
      <c r="C271" s="27">
        <v>70948810</v>
      </c>
      <c r="D271" s="28" t="s">
        <v>108</v>
      </c>
      <c r="E271" s="6">
        <v>3146</v>
      </c>
      <c r="F271" s="6" t="s">
        <v>66</v>
      </c>
      <c r="G271" s="27" t="s">
        <v>96</v>
      </c>
      <c r="H271" s="29">
        <v>7150325</v>
      </c>
      <c r="I271" s="29">
        <v>5061450</v>
      </c>
      <c r="J271" s="29">
        <v>5000</v>
      </c>
      <c r="K271" s="29">
        <v>1712460</v>
      </c>
      <c r="L271" s="29">
        <v>101229</v>
      </c>
      <c r="M271" s="29">
        <v>270186</v>
      </c>
      <c r="N271" s="63">
        <v>9</v>
      </c>
      <c r="O271" s="47">
        <v>6.37</v>
      </c>
      <c r="P271" s="47">
        <v>2.6300000000000003</v>
      </c>
      <c r="Q271" s="9">
        <f>(OON!CF271+OON!CG271)*-1</f>
        <v>0</v>
      </c>
      <c r="R271" s="66"/>
      <c r="S271" s="66"/>
      <c r="T271" s="66"/>
      <c r="U271" s="66"/>
      <c r="V271" s="66"/>
      <c r="W271" s="66"/>
      <c r="X271" s="9">
        <f t="shared" ref="X271:X273" si="1064">SUM(Q271:W271)</f>
        <v>0</v>
      </c>
      <c r="Y271" s="9"/>
      <c r="Z271" s="9">
        <f>OON!CF271+OON!CG271</f>
        <v>0</v>
      </c>
      <c r="AA271" s="9">
        <f>OON!CA271+OON!CE271</f>
        <v>0</v>
      </c>
      <c r="AB271" s="9">
        <f t="shared" ref="AB271:AB273" si="1065">SUM(Y271:AA271)</f>
        <v>0</v>
      </c>
      <c r="AC271" s="9">
        <f t="shared" ref="AC271:AC273" si="1066">X271+AB271</f>
        <v>0</v>
      </c>
      <c r="AD271" s="9">
        <f t="shared" ref="AD271:AD273" si="1067">ROUND((X271+Y271+Z271)*33.8%,0)</f>
        <v>0</v>
      </c>
      <c r="AE271" s="9">
        <f t="shared" ref="AE271:AE273" si="1068">ROUND(X271*2%,0)</f>
        <v>0</v>
      </c>
      <c r="AF271" s="66"/>
      <c r="AG271" s="66"/>
      <c r="AH271" s="66"/>
      <c r="AI271" s="9">
        <f t="shared" ref="AI271:AI273" si="1069">AF271+AG271+AH271</f>
        <v>0</v>
      </c>
      <c r="AJ271" s="47">
        <f>OON!CJ271</f>
        <v>0</v>
      </c>
      <c r="AK271" s="47">
        <f>OON!CK271</f>
        <v>0</v>
      </c>
      <c r="AL271" s="47"/>
      <c r="AM271" s="47"/>
      <c r="AN271" s="47"/>
      <c r="AO271" s="47"/>
      <c r="AP271" s="47"/>
      <c r="AQ271" s="47"/>
      <c r="AR271" s="47"/>
      <c r="AS271" s="47">
        <f t="shared" ref="AS271:AS273" si="1070">AJ271+AL271+AM271+AP271+AR271+AN271</f>
        <v>0</v>
      </c>
      <c r="AT271" s="47">
        <f t="shared" ref="AT271:AT273" si="1071">AK271+AQ271+AO271</f>
        <v>0</v>
      </c>
      <c r="AU271" s="47">
        <f t="shared" ref="AU271:AU273" si="1072">AS271+AT271</f>
        <v>0</v>
      </c>
      <c r="AV271" s="9">
        <f t="shared" ref="AV271:AV273" si="1073">AW271+AX271+AY271+AZ271+BA271</f>
        <v>7150325</v>
      </c>
      <c r="AW271" s="9">
        <f t="shared" ref="AW271:AW273" si="1074">I271+X271</f>
        <v>5061450</v>
      </c>
      <c r="AX271" s="9">
        <f t="shared" ref="AX271:AX273" si="1075">J271+AB271</f>
        <v>5000</v>
      </c>
      <c r="AY271" s="9">
        <f t="shared" ref="AY271:AY273" si="1076">K271+AD271</f>
        <v>1712460</v>
      </c>
      <c r="AZ271" s="9">
        <f t="shared" ref="AZ271:AZ273" si="1077">L271+AE271</f>
        <v>101229</v>
      </c>
      <c r="BA271" s="9">
        <f t="shared" ref="BA271:BA273" si="1078">M271+AI271</f>
        <v>270186</v>
      </c>
      <c r="BB271" s="47">
        <f t="shared" ref="BB271:BB273" si="1079">BC271+BD271</f>
        <v>9</v>
      </c>
      <c r="BC271" s="47">
        <f t="shared" ref="BC271:BC273" si="1080">O271+AS271</f>
        <v>6.37</v>
      </c>
      <c r="BD271" s="47">
        <f t="shared" ref="BD271:BD273" si="1081">P271+AT271</f>
        <v>2.6300000000000003</v>
      </c>
    </row>
    <row r="272" spans="1:57" x14ac:dyDescent="0.25">
      <c r="A272" s="5">
        <v>1494</v>
      </c>
      <c r="B272" s="2">
        <v>600034062</v>
      </c>
      <c r="C272" s="7">
        <v>70948810</v>
      </c>
      <c r="D272" s="8" t="s">
        <v>108</v>
      </c>
      <c r="E272" s="2">
        <v>3146</v>
      </c>
      <c r="F272" s="2" t="s">
        <v>57</v>
      </c>
      <c r="G272" s="7" t="s">
        <v>96</v>
      </c>
      <c r="H272" s="9">
        <v>2908030</v>
      </c>
      <c r="I272" s="9">
        <v>2138967</v>
      </c>
      <c r="J272" s="9">
        <v>0</v>
      </c>
      <c r="K272" s="9">
        <v>722971</v>
      </c>
      <c r="L272" s="9">
        <v>42780</v>
      </c>
      <c r="M272" s="9">
        <v>3312</v>
      </c>
      <c r="N272" s="63">
        <v>4.0500000000000007</v>
      </c>
      <c r="O272" s="47">
        <v>2.85</v>
      </c>
      <c r="P272" s="47">
        <v>1.2000000000000002</v>
      </c>
      <c r="Q272" s="9">
        <f>(OON!CF272+OON!CG272)*-1</f>
        <v>0</v>
      </c>
      <c r="R272" s="50"/>
      <c r="S272" s="50"/>
      <c r="T272" s="50"/>
      <c r="U272" s="50"/>
      <c r="V272" s="50"/>
      <c r="W272" s="50"/>
      <c r="X272" s="9">
        <f t="shared" si="1064"/>
        <v>0</v>
      </c>
      <c r="Y272" s="9"/>
      <c r="Z272" s="9">
        <f>OON!CF272+OON!CG272</f>
        <v>0</v>
      </c>
      <c r="AA272" s="9">
        <f>OON!CA272+OON!CE272</f>
        <v>0</v>
      </c>
      <c r="AB272" s="9">
        <f t="shared" si="1065"/>
        <v>0</v>
      </c>
      <c r="AC272" s="9">
        <f t="shared" si="1066"/>
        <v>0</v>
      </c>
      <c r="AD272" s="9">
        <f t="shared" si="1067"/>
        <v>0</v>
      </c>
      <c r="AE272" s="9">
        <f t="shared" si="1068"/>
        <v>0</v>
      </c>
      <c r="AF272" s="50"/>
      <c r="AG272" s="50"/>
      <c r="AH272" s="50"/>
      <c r="AI272" s="9">
        <f t="shared" si="1069"/>
        <v>0</v>
      </c>
      <c r="AJ272" s="47">
        <f>OON!CJ272</f>
        <v>0</v>
      </c>
      <c r="AK272" s="47">
        <f>OON!CK272</f>
        <v>0</v>
      </c>
      <c r="AL272" s="47"/>
      <c r="AM272" s="47"/>
      <c r="AN272" s="47"/>
      <c r="AO272" s="47"/>
      <c r="AP272" s="47"/>
      <c r="AQ272" s="47"/>
      <c r="AR272" s="47"/>
      <c r="AS272" s="47">
        <f t="shared" si="1070"/>
        <v>0</v>
      </c>
      <c r="AT272" s="47">
        <f t="shared" si="1071"/>
        <v>0</v>
      </c>
      <c r="AU272" s="47">
        <f t="shared" si="1072"/>
        <v>0</v>
      </c>
      <c r="AV272" s="9">
        <f t="shared" si="1073"/>
        <v>2908030</v>
      </c>
      <c r="AW272" s="9">
        <f t="shared" si="1074"/>
        <v>2138967</v>
      </c>
      <c r="AX272" s="9">
        <f t="shared" si="1075"/>
        <v>0</v>
      </c>
      <c r="AY272" s="9">
        <f t="shared" si="1076"/>
        <v>722971</v>
      </c>
      <c r="AZ272" s="9">
        <f t="shared" si="1077"/>
        <v>42780</v>
      </c>
      <c r="BA272" s="9">
        <f t="shared" si="1078"/>
        <v>3312</v>
      </c>
      <c r="BB272" s="47">
        <f t="shared" si="1079"/>
        <v>4.0500000000000007</v>
      </c>
      <c r="BC272" s="47">
        <f t="shared" si="1080"/>
        <v>2.85</v>
      </c>
      <c r="BD272" s="47">
        <f t="shared" si="1081"/>
        <v>1.2000000000000002</v>
      </c>
    </row>
    <row r="273" spans="1:57" x14ac:dyDescent="0.25">
      <c r="A273" s="5">
        <v>1494</v>
      </c>
      <c r="B273" s="2">
        <v>600034062</v>
      </c>
      <c r="C273" s="7">
        <v>70948810</v>
      </c>
      <c r="D273" s="8" t="s">
        <v>108</v>
      </c>
      <c r="E273" s="20">
        <v>3146</v>
      </c>
      <c r="F273" s="20" t="s">
        <v>110</v>
      </c>
      <c r="G273" s="20" t="s">
        <v>96</v>
      </c>
      <c r="H273" s="9">
        <v>0</v>
      </c>
      <c r="I273" s="50">
        <v>0</v>
      </c>
      <c r="J273" s="50">
        <v>0</v>
      </c>
      <c r="K273" s="50">
        <v>0</v>
      </c>
      <c r="L273" s="50">
        <v>0</v>
      </c>
      <c r="M273" s="50">
        <v>0</v>
      </c>
      <c r="N273" s="63">
        <v>0</v>
      </c>
      <c r="O273" s="47">
        <v>0</v>
      </c>
      <c r="P273" s="47">
        <v>0</v>
      </c>
      <c r="Q273" s="9">
        <f>(OON!CF273+OON!CG273)*-1</f>
        <v>0</v>
      </c>
      <c r="R273" s="50"/>
      <c r="S273" s="50"/>
      <c r="T273" s="50"/>
      <c r="U273" s="50"/>
      <c r="V273" s="50"/>
      <c r="W273" s="50"/>
      <c r="X273" s="9">
        <f t="shared" si="1064"/>
        <v>0</v>
      </c>
      <c r="Y273" s="9"/>
      <c r="Z273" s="9">
        <f>OON!CF273+OON!CG273</f>
        <v>0</v>
      </c>
      <c r="AA273" s="9">
        <f>OON!CA273+OON!CE273</f>
        <v>0</v>
      </c>
      <c r="AB273" s="9">
        <f t="shared" si="1065"/>
        <v>0</v>
      </c>
      <c r="AC273" s="9">
        <f t="shared" si="1066"/>
        <v>0</v>
      </c>
      <c r="AD273" s="9">
        <f t="shared" si="1067"/>
        <v>0</v>
      </c>
      <c r="AE273" s="9">
        <f t="shared" si="1068"/>
        <v>0</v>
      </c>
      <c r="AF273" s="50"/>
      <c r="AG273" s="50"/>
      <c r="AH273" s="50"/>
      <c r="AI273" s="9">
        <f t="shared" si="1069"/>
        <v>0</v>
      </c>
      <c r="AJ273" s="47">
        <f>OON!CJ273</f>
        <v>0</v>
      </c>
      <c r="AK273" s="47">
        <f>OON!CK273</f>
        <v>0</v>
      </c>
      <c r="AL273" s="47"/>
      <c r="AM273" s="47"/>
      <c r="AN273" s="47"/>
      <c r="AO273" s="47"/>
      <c r="AP273" s="47"/>
      <c r="AQ273" s="47"/>
      <c r="AR273" s="47"/>
      <c r="AS273" s="47">
        <f t="shared" si="1070"/>
        <v>0</v>
      </c>
      <c r="AT273" s="47">
        <f t="shared" si="1071"/>
        <v>0</v>
      </c>
      <c r="AU273" s="47">
        <f t="shared" si="1072"/>
        <v>0</v>
      </c>
      <c r="AV273" s="9">
        <f t="shared" si="1073"/>
        <v>0</v>
      </c>
      <c r="AW273" s="9">
        <f t="shared" si="1074"/>
        <v>0</v>
      </c>
      <c r="AX273" s="9">
        <f t="shared" si="1075"/>
        <v>0</v>
      </c>
      <c r="AY273" s="9">
        <f t="shared" si="1076"/>
        <v>0</v>
      </c>
      <c r="AZ273" s="9">
        <f t="shared" si="1077"/>
        <v>0</v>
      </c>
      <c r="BA273" s="9">
        <f t="shared" si="1078"/>
        <v>0</v>
      </c>
      <c r="BB273" s="47">
        <f t="shared" si="1079"/>
        <v>0</v>
      </c>
      <c r="BC273" s="47">
        <f t="shared" si="1080"/>
        <v>0</v>
      </c>
      <c r="BD273" s="47">
        <f t="shared" si="1081"/>
        <v>0</v>
      </c>
    </row>
    <row r="274" spans="1:57" x14ac:dyDescent="0.25">
      <c r="A274" s="30"/>
      <c r="B274" s="31"/>
      <c r="C274" s="32"/>
      <c r="D274" s="33" t="s">
        <v>202</v>
      </c>
      <c r="E274" s="35"/>
      <c r="F274" s="35"/>
      <c r="G274" s="35"/>
      <c r="H274" s="34">
        <v>10058355</v>
      </c>
      <c r="I274" s="51">
        <v>7200417</v>
      </c>
      <c r="J274" s="51">
        <v>5000</v>
      </c>
      <c r="K274" s="51">
        <v>2435431</v>
      </c>
      <c r="L274" s="51">
        <v>144009</v>
      </c>
      <c r="M274" s="51">
        <v>273498</v>
      </c>
      <c r="N274" s="65">
        <v>13.05</v>
      </c>
      <c r="O274" s="65">
        <v>9.2200000000000006</v>
      </c>
      <c r="P274" s="65">
        <v>3.8300000000000005</v>
      </c>
      <c r="Q274" s="51">
        <f t="shared" ref="Q274:BD274" si="1082">SUM(Q271:Q273)</f>
        <v>0</v>
      </c>
      <c r="R274" s="51">
        <f t="shared" si="1082"/>
        <v>0</v>
      </c>
      <c r="S274" s="51">
        <f t="shared" si="1082"/>
        <v>0</v>
      </c>
      <c r="T274" s="51">
        <f t="shared" si="1082"/>
        <v>0</v>
      </c>
      <c r="U274" s="51">
        <f t="shared" si="1082"/>
        <v>0</v>
      </c>
      <c r="V274" s="51">
        <f t="shared" si="1082"/>
        <v>0</v>
      </c>
      <c r="W274" s="51">
        <f t="shared" si="1082"/>
        <v>0</v>
      </c>
      <c r="X274" s="51">
        <f t="shared" si="1082"/>
        <v>0</v>
      </c>
      <c r="Y274" s="51">
        <f t="shared" si="1082"/>
        <v>0</v>
      </c>
      <c r="Z274" s="51">
        <f t="shared" si="1082"/>
        <v>0</v>
      </c>
      <c r="AA274" s="51">
        <f t="shared" si="1082"/>
        <v>0</v>
      </c>
      <c r="AB274" s="51">
        <f t="shared" si="1082"/>
        <v>0</v>
      </c>
      <c r="AC274" s="51">
        <f t="shared" si="1082"/>
        <v>0</v>
      </c>
      <c r="AD274" s="51">
        <f t="shared" si="1082"/>
        <v>0</v>
      </c>
      <c r="AE274" s="51">
        <f t="shared" si="1082"/>
        <v>0</v>
      </c>
      <c r="AF274" s="51">
        <f t="shared" si="1082"/>
        <v>0</v>
      </c>
      <c r="AG274" s="51">
        <f t="shared" si="1082"/>
        <v>0</v>
      </c>
      <c r="AH274" s="51">
        <f t="shared" si="1082"/>
        <v>0</v>
      </c>
      <c r="AI274" s="51">
        <f t="shared" si="1082"/>
        <v>0</v>
      </c>
      <c r="AJ274" s="58">
        <f t="shared" si="1082"/>
        <v>0</v>
      </c>
      <c r="AK274" s="58">
        <f t="shared" si="1082"/>
        <v>0</v>
      </c>
      <c r="AL274" s="58">
        <f t="shared" si="1082"/>
        <v>0</v>
      </c>
      <c r="AM274" s="58">
        <f t="shared" si="1082"/>
        <v>0</v>
      </c>
      <c r="AN274" s="58">
        <f t="shared" si="1082"/>
        <v>0</v>
      </c>
      <c r="AO274" s="58">
        <f t="shared" si="1082"/>
        <v>0</v>
      </c>
      <c r="AP274" s="58">
        <f t="shared" si="1082"/>
        <v>0</v>
      </c>
      <c r="AQ274" s="58">
        <f t="shared" si="1082"/>
        <v>0</v>
      </c>
      <c r="AR274" s="58">
        <f t="shared" si="1082"/>
        <v>0</v>
      </c>
      <c r="AS274" s="58">
        <f t="shared" si="1082"/>
        <v>0</v>
      </c>
      <c r="AT274" s="58">
        <f t="shared" si="1082"/>
        <v>0</v>
      </c>
      <c r="AU274" s="58">
        <f t="shared" si="1082"/>
        <v>0</v>
      </c>
      <c r="AV274" s="51">
        <f t="shared" si="1082"/>
        <v>10058355</v>
      </c>
      <c r="AW274" s="51">
        <f t="shared" si="1082"/>
        <v>7200417</v>
      </c>
      <c r="AX274" s="51">
        <f t="shared" si="1082"/>
        <v>5000</v>
      </c>
      <c r="AY274" s="51">
        <f t="shared" si="1082"/>
        <v>2435431</v>
      </c>
      <c r="AZ274" s="51">
        <f t="shared" si="1082"/>
        <v>144009</v>
      </c>
      <c r="BA274" s="51">
        <f t="shared" si="1082"/>
        <v>273498</v>
      </c>
      <c r="BB274" s="58">
        <f t="shared" si="1082"/>
        <v>13.05</v>
      </c>
      <c r="BC274" s="58">
        <f t="shared" si="1082"/>
        <v>9.2200000000000006</v>
      </c>
      <c r="BD274" s="58">
        <f t="shared" si="1082"/>
        <v>3.8300000000000005</v>
      </c>
      <c r="BE274" s="43">
        <f>AV274-H274</f>
        <v>0</v>
      </c>
    </row>
    <row r="275" spans="1:57" x14ac:dyDescent="0.25">
      <c r="A275" s="26">
        <v>1498</v>
      </c>
      <c r="B275" s="6">
        <v>691013861</v>
      </c>
      <c r="C275" s="27">
        <v>8729590</v>
      </c>
      <c r="D275" s="28" t="s">
        <v>109</v>
      </c>
      <c r="E275" s="6">
        <v>3146</v>
      </c>
      <c r="F275" s="6" t="s">
        <v>57</v>
      </c>
      <c r="G275" s="27" t="s">
        <v>96</v>
      </c>
      <c r="H275" s="29">
        <v>11683411</v>
      </c>
      <c r="I275" s="29">
        <v>8542262</v>
      </c>
      <c r="J275" s="29">
        <v>0</v>
      </c>
      <c r="K275" s="29">
        <v>2887284</v>
      </c>
      <c r="L275" s="29">
        <v>170845</v>
      </c>
      <c r="M275" s="29">
        <v>83020</v>
      </c>
      <c r="N275" s="63">
        <v>14.88</v>
      </c>
      <c r="O275" s="47">
        <v>12.21</v>
      </c>
      <c r="P275" s="47">
        <v>2.67</v>
      </c>
      <c r="Q275" s="9">
        <f>(OON!CF275+OON!CG275)*-1</f>
        <v>-80000</v>
      </c>
      <c r="R275" s="66"/>
      <c r="S275" s="66"/>
      <c r="T275" s="66"/>
      <c r="U275" s="66"/>
      <c r="V275" s="66"/>
      <c r="W275" s="66"/>
      <c r="X275" s="9">
        <f t="shared" ref="X275:X277" si="1083">SUM(Q275:W275)</f>
        <v>-80000</v>
      </c>
      <c r="Y275" s="9"/>
      <c r="Z275" s="9">
        <f>OON!CF275+OON!CG275</f>
        <v>80000</v>
      </c>
      <c r="AA275" s="9">
        <f>OON!CA275+OON!CE275</f>
        <v>0</v>
      </c>
      <c r="AB275" s="9">
        <f t="shared" ref="AB275:AB277" si="1084">SUM(Y275:AA275)</f>
        <v>80000</v>
      </c>
      <c r="AC275" s="9">
        <f t="shared" ref="AC275:AC277" si="1085">X275+AB275</f>
        <v>0</v>
      </c>
      <c r="AD275" s="9">
        <f t="shared" ref="AD275:AD277" si="1086">ROUND((X275+Y275+Z275)*33.8%,0)</f>
        <v>0</v>
      </c>
      <c r="AE275" s="9">
        <f t="shared" ref="AE275:AE277" si="1087">ROUND(X275*2%,0)</f>
        <v>-1600</v>
      </c>
      <c r="AF275" s="66"/>
      <c r="AG275" s="66"/>
      <c r="AH275" s="66"/>
      <c r="AI275" s="9">
        <f t="shared" ref="AI275:AI277" si="1088">AF275+AG275+AH275</f>
        <v>0</v>
      </c>
      <c r="AJ275" s="47">
        <f>OON!CJ275</f>
        <v>-0.15</v>
      </c>
      <c r="AK275" s="47">
        <f>OON!CK275</f>
        <v>0</v>
      </c>
      <c r="AL275" s="47"/>
      <c r="AM275" s="47"/>
      <c r="AN275" s="47"/>
      <c r="AO275" s="47"/>
      <c r="AP275" s="47"/>
      <c r="AQ275" s="47"/>
      <c r="AR275" s="47"/>
      <c r="AS275" s="47">
        <f t="shared" ref="AS275:AS277" si="1089">AJ275+AL275+AM275+AP275+AR275+AN275</f>
        <v>-0.15</v>
      </c>
      <c r="AT275" s="47">
        <f t="shared" ref="AT275:AT277" si="1090">AK275+AQ275+AO275</f>
        <v>0</v>
      </c>
      <c r="AU275" s="47">
        <f t="shared" ref="AU275:AU277" si="1091">AS275+AT275</f>
        <v>-0.15</v>
      </c>
      <c r="AV275" s="9">
        <f t="shared" ref="AV275:AV277" si="1092">AW275+AX275+AY275+AZ275+BA275</f>
        <v>11681811</v>
      </c>
      <c r="AW275" s="9">
        <f t="shared" ref="AW275:AW277" si="1093">I275+X275</f>
        <v>8462262</v>
      </c>
      <c r="AX275" s="9">
        <f t="shared" ref="AX275:AX277" si="1094">J275+AB275</f>
        <v>80000</v>
      </c>
      <c r="AY275" s="9">
        <f t="shared" ref="AY275:AY277" si="1095">K275+AD275</f>
        <v>2887284</v>
      </c>
      <c r="AZ275" s="9">
        <f t="shared" ref="AZ275:AZ277" si="1096">L275+AE275</f>
        <v>169245</v>
      </c>
      <c r="BA275" s="9">
        <f t="shared" ref="BA275:BA277" si="1097">M275+AI275</f>
        <v>83020</v>
      </c>
      <c r="BB275" s="47">
        <f t="shared" ref="BB275:BB277" si="1098">BC275+BD275</f>
        <v>14.73</v>
      </c>
      <c r="BC275" s="47">
        <f t="shared" ref="BC275:BC277" si="1099">O275+AS275</f>
        <v>12.06</v>
      </c>
      <c r="BD275" s="47">
        <f t="shared" ref="BD275:BD277" si="1100">P275+AT275</f>
        <v>2.67</v>
      </c>
    </row>
    <row r="276" spans="1:57" x14ac:dyDescent="0.25">
      <c r="A276" s="5">
        <v>1498</v>
      </c>
      <c r="B276" s="2">
        <v>691013861</v>
      </c>
      <c r="C276" s="7">
        <v>8729590</v>
      </c>
      <c r="D276" s="8" t="s">
        <v>109</v>
      </c>
      <c r="E276" s="2">
        <v>3146</v>
      </c>
      <c r="F276" s="2" t="s">
        <v>57</v>
      </c>
      <c r="G276" s="7" t="s">
        <v>96</v>
      </c>
      <c r="H276" s="9">
        <v>1023810</v>
      </c>
      <c r="I276" s="9">
        <v>729814</v>
      </c>
      <c r="J276" s="9">
        <v>23514</v>
      </c>
      <c r="K276" s="9">
        <v>254625</v>
      </c>
      <c r="L276" s="9">
        <v>14597</v>
      </c>
      <c r="M276" s="9">
        <v>1260</v>
      </c>
      <c r="N276" s="63">
        <v>1.2200000000000002</v>
      </c>
      <c r="O276" s="47">
        <v>1.0900000000000001</v>
      </c>
      <c r="P276" s="47">
        <v>0.13</v>
      </c>
      <c r="Q276" s="9">
        <f>(OON!CF276+OON!CG276)*-1</f>
        <v>0</v>
      </c>
      <c r="R276" s="50"/>
      <c r="S276" s="50"/>
      <c r="T276" s="50"/>
      <c r="U276" s="50"/>
      <c r="V276" s="50"/>
      <c r="W276" s="50"/>
      <c r="X276" s="9">
        <f t="shared" si="1083"/>
        <v>0</v>
      </c>
      <c r="Y276" s="9"/>
      <c r="Z276" s="9">
        <f>OON!CF276+OON!CG276</f>
        <v>0</v>
      </c>
      <c r="AA276" s="9">
        <f>OON!CA276+OON!CE276</f>
        <v>0</v>
      </c>
      <c r="AB276" s="9">
        <f t="shared" si="1084"/>
        <v>0</v>
      </c>
      <c r="AC276" s="9">
        <f t="shared" si="1085"/>
        <v>0</v>
      </c>
      <c r="AD276" s="9">
        <f t="shared" si="1086"/>
        <v>0</v>
      </c>
      <c r="AE276" s="9">
        <f t="shared" si="1087"/>
        <v>0</v>
      </c>
      <c r="AF276" s="50"/>
      <c r="AG276" s="50"/>
      <c r="AH276" s="50"/>
      <c r="AI276" s="9">
        <f t="shared" si="1088"/>
        <v>0</v>
      </c>
      <c r="AJ276" s="47">
        <f>OON!CJ276</f>
        <v>0</v>
      </c>
      <c r="AK276" s="47">
        <f>OON!CK276</f>
        <v>0</v>
      </c>
      <c r="AL276" s="47"/>
      <c r="AM276" s="47"/>
      <c r="AN276" s="47"/>
      <c r="AO276" s="47"/>
      <c r="AP276" s="47"/>
      <c r="AQ276" s="47"/>
      <c r="AR276" s="47"/>
      <c r="AS276" s="47">
        <f t="shared" si="1089"/>
        <v>0</v>
      </c>
      <c r="AT276" s="47">
        <f t="shared" si="1090"/>
        <v>0</v>
      </c>
      <c r="AU276" s="47">
        <f t="shared" si="1091"/>
        <v>0</v>
      </c>
      <c r="AV276" s="9">
        <f t="shared" si="1092"/>
        <v>1023810</v>
      </c>
      <c r="AW276" s="9">
        <f t="shared" si="1093"/>
        <v>729814</v>
      </c>
      <c r="AX276" s="9">
        <f t="shared" si="1094"/>
        <v>23514</v>
      </c>
      <c r="AY276" s="9">
        <f t="shared" si="1095"/>
        <v>254625</v>
      </c>
      <c r="AZ276" s="9">
        <f t="shared" si="1096"/>
        <v>14597</v>
      </c>
      <c r="BA276" s="9">
        <f t="shared" si="1097"/>
        <v>1260</v>
      </c>
      <c r="BB276" s="47">
        <f t="shared" si="1098"/>
        <v>1.2200000000000002</v>
      </c>
      <c r="BC276" s="47">
        <f t="shared" si="1099"/>
        <v>1.0900000000000001</v>
      </c>
      <c r="BD276" s="47">
        <f t="shared" si="1100"/>
        <v>0.13</v>
      </c>
    </row>
    <row r="277" spans="1:57" x14ac:dyDescent="0.25">
      <c r="A277" s="5">
        <v>1498</v>
      </c>
      <c r="B277" s="2">
        <v>691013861</v>
      </c>
      <c r="C277" s="7">
        <v>8729590</v>
      </c>
      <c r="D277" s="8" t="s">
        <v>109</v>
      </c>
      <c r="E277" s="20">
        <v>3146</v>
      </c>
      <c r="F277" s="20" t="s">
        <v>110</v>
      </c>
      <c r="G277" s="20" t="s">
        <v>96</v>
      </c>
      <c r="H277" s="9">
        <v>0</v>
      </c>
      <c r="I277" s="50">
        <v>0</v>
      </c>
      <c r="J277" s="50">
        <v>0</v>
      </c>
      <c r="K277" s="50">
        <v>0</v>
      </c>
      <c r="L277" s="50">
        <v>0</v>
      </c>
      <c r="M277" s="50">
        <v>0</v>
      </c>
      <c r="N277" s="63">
        <v>0</v>
      </c>
      <c r="O277" s="47">
        <v>0</v>
      </c>
      <c r="P277" s="47">
        <v>0</v>
      </c>
      <c r="Q277" s="9">
        <f>(OON!CF277+OON!CG277)*-1</f>
        <v>0</v>
      </c>
      <c r="R277" s="50"/>
      <c r="S277" s="50"/>
      <c r="T277" s="50"/>
      <c r="U277" s="50"/>
      <c r="V277" s="50"/>
      <c r="W277" s="50"/>
      <c r="X277" s="9">
        <f t="shared" si="1083"/>
        <v>0</v>
      </c>
      <c r="Y277" s="9"/>
      <c r="Z277" s="9">
        <f>OON!CF277+OON!CG277</f>
        <v>0</v>
      </c>
      <c r="AA277" s="9">
        <f>OON!CA277+OON!CE277</f>
        <v>0</v>
      </c>
      <c r="AB277" s="9">
        <f t="shared" si="1084"/>
        <v>0</v>
      </c>
      <c r="AC277" s="9">
        <f t="shared" si="1085"/>
        <v>0</v>
      </c>
      <c r="AD277" s="9">
        <f t="shared" si="1086"/>
        <v>0</v>
      </c>
      <c r="AE277" s="9">
        <f t="shared" si="1087"/>
        <v>0</v>
      </c>
      <c r="AF277" s="50"/>
      <c r="AG277" s="50"/>
      <c r="AH277" s="50"/>
      <c r="AI277" s="9">
        <f t="shared" si="1088"/>
        <v>0</v>
      </c>
      <c r="AJ277" s="47">
        <f>OON!CJ277</f>
        <v>0</v>
      </c>
      <c r="AK277" s="47">
        <f>OON!CK277</f>
        <v>0</v>
      </c>
      <c r="AL277" s="47"/>
      <c r="AM277" s="47"/>
      <c r="AN277" s="47"/>
      <c r="AO277" s="47"/>
      <c r="AP277" s="47"/>
      <c r="AQ277" s="47"/>
      <c r="AR277" s="47"/>
      <c r="AS277" s="47">
        <f t="shared" si="1089"/>
        <v>0</v>
      </c>
      <c r="AT277" s="47">
        <f t="shared" si="1090"/>
        <v>0</v>
      </c>
      <c r="AU277" s="47">
        <f t="shared" si="1091"/>
        <v>0</v>
      </c>
      <c r="AV277" s="9">
        <f t="shared" si="1092"/>
        <v>0</v>
      </c>
      <c r="AW277" s="9">
        <f t="shared" si="1093"/>
        <v>0</v>
      </c>
      <c r="AX277" s="9">
        <f t="shared" si="1094"/>
        <v>0</v>
      </c>
      <c r="AY277" s="9">
        <f t="shared" si="1095"/>
        <v>0</v>
      </c>
      <c r="AZ277" s="9">
        <f t="shared" si="1096"/>
        <v>0</v>
      </c>
      <c r="BA277" s="9">
        <f t="shared" si="1097"/>
        <v>0</v>
      </c>
      <c r="BB277" s="47">
        <f t="shared" si="1098"/>
        <v>0</v>
      </c>
      <c r="BC277" s="47">
        <f t="shared" si="1099"/>
        <v>0</v>
      </c>
      <c r="BD277" s="47">
        <f t="shared" si="1100"/>
        <v>0</v>
      </c>
    </row>
    <row r="278" spans="1:57" x14ac:dyDescent="0.25">
      <c r="A278" s="30"/>
      <c r="B278" s="31"/>
      <c r="C278" s="32"/>
      <c r="D278" s="33" t="s">
        <v>203</v>
      </c>
      <c r="E278" s="35"/>
      <c r="F278" s="35"/>
      <c r="G278" s="35"/>
      <c r="H278" s="34">
        <v>12707221</v>
      </c>
      <c r="I278" s="51">
        <v>9272076</v>
      </c>
      <c r="J278" s="51">
        <v>23514</v>
      </c>
      <c r="K278" s="51">
        <v>3141909</v>
      </c>
      <c r="L278" s="51">
        <v>185442</v>
      </c>
      <c r="M278" s="51">
        <v>84280</v>
      </c>
      <c r="N278" s="65">
        <v>16.100000000000001</v>
      </c>
      <c r="O278" s="65">
        <v>13.3</v>
      </c>
      <c r="P278" s="65">
        <v>2.8</v>
      </c>
      <c r="Q278" s="51">
        <f t="shared" ref="Q278:BD278" si="1101">SUM(Q275:Q277)</f>
        <v>-80000</v>
      </c>
      <c r="R278" s="51">
        <f t="shared" si="1101"/>
        <v>0</v>
      </c>
      <c r="S278" s="51">
        <f t="shared" si="1101"/>
        <v>0</v>
      </c>
      <c r="T278" s="51">
        <f t="shared" si="1101"/>
        <v>0</v>
      </c>
      <c r="U278" s="51">
        <f t="shared" si="1101"/>
        <v>0</v>
      </c>
      <c r="V278" s="51">
        <f t="shared" si="1101"/>
        <v>0</v>
      </c>
      <c r="W278" s="51">
        <f t="shared" si="1101"/>
        <v>0</v>
      </c>
      <c r="X278" s="51">
        <f t="shared" si="1101"/>
        <v>-80000</v>
      </c>
      <c r="Y278" s="51">
        <f t="shared" si="1101"/>
        <v>0</v>
      </c>
      <c r="Z278" s="51">
        <f t="shared" si="1101"/>
        <v>80000</v>
      </c>
      <c r="AA278" s="51">
        <f t="shared" si="1101"/>
        <v>0</v>
      </c>
      <c r="AB278" s="51">
        <f t="shared" si="1101"/>
        <v>80000</v>
      </c>
      <c r="AC278" s="51">
        <f t="shared" si="1101"/>
        <v>0</v>
      </c>
      <c r="AD278" s="51">
        <f t="shared" si="1101"/>
        <v>0</v>
      </c>
      <c r="AE278" s="51">
        <f t="shared" si="1101"/>
        <v>-1600</v>
      </c>
      <c r="AF278" s="51">
        <f t="shared" si="1101"/>
        <v>0</v>
      </c>
      <c r="AG278" s="51">
        <f t="shared" si="1101"/>
        <v>0</v>
      </c>
      <c r="AH278" s="51">
        <f t="shared" si="1101"/>
        <v>0</v>
      </c>
      <c r="AI278" s="51">
        <f t="shared" si="1101"/>
        <v>0</v>
      </c>
      <c r="AJ278" s="58">
        <f t="shared" si="1101"/>
        <v>-0.15</v>
      </c>
      <c r="AK278" s="58">
        <f t="shared" si="1101"/>
        <v>0</v>
      </c>
      <c r="AL278" s="58">
        <f t="shared" si="1101"/>
        <v>0</v>
      </c>
      <c r="AM278" s="58">
        <f t="shared" si="1101"/>
        <v>0</v>
      </c>
      <c r="AN278" s="58">
        <f t="shared" ref="AN278:AO278" si="1102">SUM(AN275:AN277)</f>
        <v>0</v>
      </c>
      <c r="AO278" s="58">
        <f t="shared" si="1102"/>
        <v>0</v>
      </c>
      <c r="AP278" s="58">
        <f t="shared" si="1101"/>
        <v>0</v>
      </c>
      <c r="AQ278" s="58">
        <f t="shared" si="1101"/>
        <v>0</v>
      </c>
      <c r="AR278" s="58">
        <f t="shared" si="1101"/>
        <v>0</v>
      </c>
      <c r="AS278" s="58">
        <f t="shared" si="1101"/>
        <v>-0.15</v>
      </c>
      <c r="AT278" s="58">
        <f t="shared" si="1101"/>
        <v>0</v>
      </c>
      <c r="AU278" s="58">
        <f t="shared" si="1101"/>
        <v>-0.15</v>
      </c>
      <c r="AV278" s="51">
        <f t="shared" si="1101"/>
        <v>12705621</v>
      </c>
      <c r="AW278" s="51">
        <f t="shared" si="1101"/>
        <v>9192076</v>
      </c>
      <c r="AX278" s="51">
        <f t="shared" si="1101"/>
        <v>103514</v>
      </c>
      <c r="AY278" s="51">
        <f t="shared" si="1101"/>
        <v>3141909</v>
      </c>
      <c r="AZ278" s="51">
        <f t="shared" si="1101"/>
        <v>183842</v>
      </c>
      <c r="BA278" s="51">
        <f t="shared" si="1101"/>
        <v>84280</v>
      </c>
      <c r="BB278" s="58">
        <f t="shared" si="1101"/>
        <v>15.950000000000001</v>
      </c>
      <c r="BC278" s="58">
        <f t="shared" si="1101"/>
        <v>13.15</v>
      </c>
      <c r="BD278" s="58">
        <f t="shared" si="1101"/>
        <v>2.8</v>
      </c>
      <c r="BE278" s="43">
        <f>AV278-H278</f>
        <v>-1600</v>
      </c>
    </row>
    <row r="279" spans="1:57" x14ac:dyDescent="0.25">
      <c r="A279" s="30"/>
      <c r="B279" s="31"/>
      <c r="C279" s="32"/>
      <c r="D279" s="33" t="s">
        <v>97</v>
      </c>
      <c r="E279" s="35"/>
      <c r="F279" s="35"/>
      <c r="G279" s="35"/>
      <c r="H279" s="34">
        <v>2070879969</v>
      </c>
      <c r="I279" s="34">
        <v>1489389614</v>
      </c>
      <c r="J279" s="34">
        <v>17418967</v>
      </c>
      <c r="K279" s="34">
        <v>509227356</v>
      </c>
      <c r="L279" s="34">
        <v>29788248</v>
      </c>
      <c r="M279" s="34">
        <v>25055784</v>
      </c>
      <c r="N279" s="48">
        <v>2761.2600000000016</v>
      </c>
      <c r="O279" s="48">
        <v>2025.2900000000002</v>
      </c>
      <c r="P279" s="48">
        <v>735.97</v>
      </c>
      <c r="Q279" s="51">
        <f>Q278+Q274+Q270+Q267+Q264+Q261+Q257+Q254+Q250+Q246+Q242+Q238+Q234+Q227+Q219+Q212+Q205+Q200+Q196+Q187+Q176+Q165+Q159+Q152+Q146+Q140+Q137+Q133+Q130+Q127+Q122+Q117+Q112+Q107+Q102+Q93+Q88+Q83+Q79+Q74+Q69+Q66+Q62+Q59+Q54+Q51+Q47+Q44+Q41+Q37+Q34+Q30+Q26+Q23+Q20+Q17+Q14+Q10</f>
        <v>632317</v>
      </c>
      <c r="R279" s="51">
        <f t="shared" ref="R279:BD279" si="1103">R278+R274+R270+R267+R264+R261+R257+R254+R250+R246+R242+R238+R234+R227+R219+R212+R205+R200+R196+R187+R176+R165+R159+R152+R146+R140+R137+R133+R130+R127+R122+R117+R112+R107+R102+R93+R88+R83+R79+R74+R69+R66+R62+R59+R54+R51+R47+R44+R41+R37+R34+R30+R26+R23+R20+R17+R14+R10</f>
        <v>142072</v>
      </c>
      <c r="S279" s="51">
        <f t="shared" si="1103"/>
        <v>248543</v>
      </c>
      <c r="T279" s="51">
        <f t="shared" si="1103"/>
        <v>0</v>
      </c>
      <c r="U279" s="51">
        <f t="shared" si="1103"/>
        <v>304522</v>
      </c>
      <c r="V279" s="51">
        <f t="shared" si="1103"/>
        <v>0</v>
      </c>
      <c r="W279" s="51">
        <f t="shared" si="1103"/>
        <v>0</v>
      </c>
      <c r="X279" s="51">
        <f t="shared" si="1103"/>
        <v>1327454</v>
      </c>
      <c r="Y279" s="51">
        <f t="shared" si="1103"/>
        <v>0</v>
      </c>
      <c r="Z279" s="51">
        <f t="shared" si="1103"/>
        <v>-632317</v>
      </c>
      <c r="AA279" s="51">
        <f t="shared" si="1103"/>
        <v>333063</v>
      </c>
      <c r="AB279" s="51">
        <f t="shared" si="1103"/>
        <v>-299254</v>
      </c>
      <c r="AC279" s="51">
        <f t="shared" si="1103"/>
        <v>1028200</v>
      </c>
      <c r="AD279" s="51">
        <f t="shared" si="1103"/>
        <v>234956</v>
      </c>
      <c r="AE279" s="51">
        <f t="shared" si="1103"/>
        <v>26548</v>
      </c>
      <c r="AF279" s="51">
        <f t="shared" si="1103"/>
        <v>3000</v>
      </c>
      <c r="AG279" s="51">
        <f t="shared" si="1103"/>
        <v>0</v>
      </c>
      <c r="AH279" s="51">
        <f t="shared" si="1103"/>
        <v>401301</v>
      </c>
      <c r="AI279" s="51">
        <f t="shared" si="1103"/>
        <v>404301</v>
      </c>
      <c r="AJ279" s="58">
        <f t="shared" si="1103"/>
        <v>0.27999999999999997</v>
      </c>
      <c r="AK279" s="58">
        <f t="shared" si="1103"/>
        <v>8.9999999999999983E-2</v>
      </c>
      <c r="AL279" s="58">
        <f t="shared" si="1103"/>
        <v>0.34</v>
      </c>
      <c r="AM279" s="58">
        <f t="shared" si="1103"/>
        <v>1.1299999999999999</v>
      </c>
      <c r="AN279" s="58">
        <f t="shared" ref="AN279:AO279" si="1104">AN278+AN274+AN270+AN267+AN264+AN261+AN257+AN254+AN250+AN246+AN242+AN238+AN234+AN227+AN219+AN212+AN205+AN200+AN196+AN187+AN176+AN165+AN159+AN152+AN146+AN140+AN137+AN133+AN130+AN127+AN122+AN117+AN112+AN107+AN102+AN93+AN88+AN83+AN79+AN74+AN69+AN66+AN62+AN59+AN54+AN51+AN47+AN44+AN41+AN37+AN34+AN30+AN26+AN23+AN20+AN17+AN14+AN10</f>
        <v>1.1500000000000001</v>
      </c>
      <c r="AO279" s="58">
        <f t="shared" si="1104"/>
        <v>0</v>
      </c>
      <c r="AP279" s="58">
        <f t="shared" si="1103"/>
        <v>0</v>
      </c>
      <c r="AQ279" s="58">
        <f t="shared" si="1103"/>
        <v>0</v>
      </c>
      <c r="AR279" s="58">
        <f t="shared" si="1103"/>
        <v>0</v>
      </c>
      <c r="AS279" s="58">
        <f t="shared" si="1103"/>
        <v>2.8999999999999995</v>
      </c>
      <c r="AT279" s="58">
        <f t="shared" si="1103"/>
        <v>8.9999999999999983E-2</v>
      </c>
      <c r="AU279" s="58">
        <f t="shared" si="1103"/>
        <v>2.99</v>
      </c>
      <c r="AV279" s="51">
        <f t="shared" si="1103"/>
        <v>2072573974</v>
      </c>
      <c r="AW279" s="51">
        <f t="shared" si="1103"/>
        <v>1490717068</v>
      </c>
      <c r="AX279" s="51">
        <f t="shared" si="1103"/>
        <v>17119713</v>
      </c>
      <c r="AY279" s="51">
        <f t="shared" si="1103"/>
        <v>509462312</v>
      </c>
      <c r="AZ279" s="51">
        <f t="shared" si="1103"/>
        <v>29814796</v>
      </c>
      <c r="BA279" s="51">
        <f t="shared" si="1103"/>
        <v>25460085</v>
      </c>
      <c r="BB279" s="58">
        <f t="shared" si="1103"/>
        <v>2764.2500000000014</v>
      </c>
      <c r="BC279" s="58">
        <f t="shared" si="1103"/>
        <v>2028.19</v>
      </c>
      <c r="BD279" s="58">
        <f t="shared" si="1103"/>
        <v>736.06</v>
      </c>
    </row>
    <row r="280" spans="1:57" x14ac:dyDescent="0.25">
      <c r="A280" s="3"/>
      <c r="B280" s="3"/>
      <c r="C280" s="3"/>
      <c r="D280" s="3"/>
      <c r="E280" s="19"/>
      <c r="F280" s="3"/>
      <c r="G280" s="3"/>
      <c r="H280" s="49"/>
      <c r="I280" s="49"/>
      <c r="J280" s="49"/>
      <c r="K280" s="49"/>
      <c r="L280" s="49"/>
      <c r="M280" s="49"/>
      <c r="N280" s="52"/>
      <c r="O280" s="53"/>
      <c r="P280" s="5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49">
        <f>H279+AC279+AD279+AE279+AI279</f>
        <v>2072573974</v>
      </c>
      <c r="AW280" s="3"/>
      <c r="AX280" s="49"/>
      <c r="AY280" s="3"/>
      <c r="AZ280" s="3"/>
      <c r="BA280" s="3"/>
      <c r="BB280" s="67"/>
      <c r="BC280" s="67"/>
      <c r="BD280" s="67"/>
    </row>
    <row r="281" spans="1:57" x14ac:dyDescent="0.25">
      <c r="AV281" s="43"/>
      <c r="AW281" s="43"/>
      <c r="AX281" s="43"/>
      <c r="AY281" s="43"/>
      <c r="AZ281" s="43"/>
      <c r="BA281" s="43"/>
    </row>
    <row r="283" spans="1:57" x14ac:dyDescent="0.25">
      <c r="G283" s="68" t="s">
        <v>11</v>
      </c>
      <c r="H283" s="69">
        <f t="shared" ref="H283:P283" si="1105">SUM(H284:H301)</f>
        <v>2070879969</v>
      </c>
      <c r="I283" s="69">
        <f t="shared" si="1105"/>
        <v>1489389614</v>
      </c>
      <c r="J283" s="69">
        <f t="shared" si="1105"/>
        <v>17418967</v>
      </c>
      <c r="K283" s="69">
        <f t="shared" si="1105"/>
        <v>509227356</v>
      </c>
      <c r="L283" s="69">
        <f t="shared" si="1105"/>
        <v>29788248</v>
      </c>
      <c r="M283" s="69">
        <f t="shared" si="1105"/>
        <v>25055784</v>
      </c>
      <c r="N283" s="69">
        <f t="shared" si="1105"/>
        <v>2761.26</v>
      </c>
      <c r="O283" s="69">
        <f t="shared" si="1105"/>
        <v>2025.29</v>
      </c>
      <c r="P283" s="69">
        <f t="shared" si="1105"/>
        <v>735.97000000000014</v>
      </c>
      <c r="Q283" s="69">
        <f t="shared" ref="Q283:BD283" si="1106">SUM(Q284:Q301)</f>
        <v>632317</v>
      </c>
      <c r="R283" s="69">
        <f t="shared" si="1106"/>
        <v>142072</v>
      </c>
      <c r="S283" s="69">
        <f t="shared" si="1106"/>
        <v>248543</v>
      </c>
      <c r="T283" s="69">
        <f t="shared" si="1106"/>
        <v>0</v>
      </c>
      <c r="U283" s="69">
        <f t="shared" si="1106"/>
        <v>304522</v>
      </c>
      <c r="V283" s="69">
        <f t="shared" si="1106"/>
        <v>0</v>
      </c>
      <c r="W283" s="69">
        <f t="shared" si="1106"/>
        <v>0</v>
      </c>
      <c r="X283" s="69">
        <f t="shared" si="1106"/>
        <v>1327454</v>
      </c>
      <c r="Y283" s="69">
        <f t="shared" si="1106"/>
        <v>0</v>
      </c>
      <c r="Z283" s="69">
        <f t="shared" si="1106"/>
        <v>-632317</v>
      </c>
      <c r="AA283" s="69">
        <f t="shared" si="1106"/>
        <v>333063</v>
      </c>
      <c r="AB283" s="69">
        <f t="shared" si="1106"/>
        <v>-299254</v>
      </c>
      <c r="AC283" s="69">
        <f t="shared" si="1106"/>
        <v>1028200</v>
      </c>
      <c r="AD283" s="69">
        <f t="shared" si="1106"/>
        <v>234956</v>
      </c>
      <c r="AE283" s="69">
        <f t="shared" si="1106"/>
        <v>26548</v>
      </c>
      <c r="AF283" s="69">
        <f t="shared" si="1106"/>
        <v>3000</v>
      </c>
      <c r="AG283" s="69">
        <f t="shared" si="1106"/>
        <v>0</v>
      </c>
      <c r="AH283" s="69">
        <f t="shared" si="1106"/>
        <v>401301</v>
      </c>
      <c r="AI283" s="69">
        <f t="shared" si="1106"/>
        <v>404301</v>
      </c>
      <c r="AJ283" s="69">
        <f t="shared" si="1106"/>
        <v>0.27999999999999992</v>
      </c>
      <c r="AK283" s="69">
        <f t="shared" si="1106"/>
        <v>9.0000000000000108E-2</v>
      </c>
      <c r="AL283" s="69">
        <f t="shared" si="1106"/>
        <v>0.34</v>
      </c>
      <c r="AM283" s="69">
        <f t="shared" si="1106"/>
        <v>1.1299999999999999</v>
      </c>
      <c r="AN283" s="69">
        <f t="shared" si="1106"/>
        <v>1.1499999999999999</v>
      </c>
      <c r="AO283" s="69">
        <f t="shared" si="1106"/>
        <v>0</v>
      </c>
      <c r="AP283" s="69">
        <f t="shared" si="1106"/>
        <v>0</v>
      </c>
      <c r="AQ283" s="69">
        <f t="shared" si="1106"/>
        <v>0</v>
      </c>
      <c r="AR283" s="69">
        <f t="shared" si="1106"/>
        <v>0</v>
      </c>
      <c r="AS283" s="69">
        <f t="shared" si="1106"/>
        <v>2.8999999999999995</v>
      </c>
      <c r="AT283" s="69">
        <f t="shared" si="1106"/>
        <v>9.0000000000000108E-2</v>
      </c>
      <c r="AU283" s="69">
        <f t="shared" si="1106"/>
        <v>2.99</v>
      </c>
      <c r="AV283" s="69">
        <f t="shared" si="1106"/>
        <v>2072573974</v>
      </c>
      <c r="AW283" s="69">
        <f t="shared" si="1106"/>
        <v>1490717068</v>
      </c>
      <c r="AX283" s="69">
        <f t="shared" si="1106"/>
        <v>17119713</v>
      </c>
      <c r="AY283" s="69">
        <f t="shared" si="1106"/>
        <v>509462312</v>
      </c>
      <c r="AZ283" s="69">
        <f t="shared" si="1106"/>
        <v>29814796</v>
      </c>
      <c r="BA283" s="69">
        <f t="shared" si="1106"/>
        <v>25460085</v>
      </c>
      <c r="BB283" s="69">
        <f t="shared" si="1106"/>
        <v>2764.2499999999995</v>
      </c>
      <c r="BC283" s="69">
        <f t="shared" si="1106"/>
        <v>2028.1900000000003</v>
      </c>
      <c r="BD283" s="69">
        <f t="shared" si="1106"/>
        <v>736.06</v>
      </c>
    </row>
    <row r="284" spans="1:57" x14ac:dyDescent="0.25">
      <c r="G284" s="70">
        <v>3111</v>
      </c>
      <c r="H284" s="71">
        <f t="shared" ref="H284:BD284" si="1107">SUMIF($E$7:$E$279,"=3111",H$7:H$279)</f>
        <v>1642229</v>
      </c>
      <c r="I284" s="71">
        <f t="shared" si="1107"/>
        <v>1202341</v>
      </c>
      <c r="J284" s="71">
        <f t="shared" si="1107"/>
        <v>0</v>
      </c>
      <c r="K284" s="71">
        <f t="shared" si="1107"/>
        <v>406391</v>
      </c>
      <c r="L284" s="71">
        <f t="shared" si="1107"/>
        <v>24047</v>
      </c>
      <c r="M284" s="71">
        <f t="shared" si="1107"/>
        <v>9450</v>
      </c>
      <c r="N284" s="71">
        <f t="shared" si="1107"/>
        <v>2.67</v>
      </c>
      <c r="O284" s="71">
        <f t="shared" si="1107"/>
        <v>2.16</v>
      </c>
      <c r="P284" s="71">
        <f t="shared" si="1107"/>
        <v>0.51</v>
      </c>
      <c r="Q284" s="71">
        <f t="shared" si="1107"/>
        <v>0</v>
      </c>
      <c r="R284" s="71">
        <f t="shared" si="1107"/>
        <v>0</v>
      </c>
      <c r="S284" s="71">
        <f t="shared" si="1107"/>
        <v>0</v>
      </c>
      <c r="T284" s="71">
        <f t="shared" si="1107"/>
        <v>0</v>
      </c>
      <c r="U284" s="71">
        <f t="shared" si="1107"/>
        <v>0</v>
      </c>
      <c r="V284" s="71">
        <f t="shared" si="1107"/>
        <v>0</v>
      </c>
      <c r="W284" s="71">
        <f t="shared" si="1107"/>
        <v>0</v>
      </c>
      <c r="X284" s="71">
        <f t="shared" si="1107"/>
        <v>0</v>
      </c>
      <c r="Y284" s="71">
        <f t="shared" si="1107"/>
        <v>0</v>
      </c>
      <c r="Z284" s="71">
        <f t="shared" si="1107"/>
        <v>0</v>
      </c>
      <c r="AA284" s="71">
        <f t="shared" si="1107"/>
        <v>0</v>
      </c>
      <c r="AB284" s="71">
        <f t="shared" si="1107"/>
        <v>0</v>
      </c>
      <c r="AC284" s="71">
        <f t="shared" si="1107"/>
        <v>0</v>
      </c>
      <c r="AD284" s="71">
        <f t="shared" si="1107"/>
        <v>0</v>
      </c>
      <c r="AE284" s="71">
        <f t="shared" si="1107"/>
        <v>0</v>
      </c>
      <c r="AF284" s="71">
        <f t="shared" si="1107"/>
        <v>0</v>
      </c>
      <c r="AG284" s="71">
        <f t="shared" si="1107"/>
        <v>0</v>
      </c>
      <c r="AH284" s="71">
        <f t="shared" si="1107"/>
        <v>0</v>
      </c>
      <c r="AI284" s="71">
        <f t="shared" si="1107"/>
        <v>0</v>
      </c>
      <c r="AJ284" s="71">
        <f t="shared" si="1107"/>
        <v>0</v>
      </c>
      <c r="AK284" s="71">
        <f t="shared" si="1107"/>
        <v>0</v>
      </c>
      <c r="AL284" s="71">
        <f t="shared" si="1107"/>
        <v>0</v>
      </c>
      <c r="AM284" s="71">
        <f t="shared" si="1107"/>
        <v>0</v>
      </c>
      <c r="AN284" s="71">
        <f t="shared" si="1107"/>
        <v>0</v>
      </c>
      <c r="AO284" s="71">
        <f t="shared" si="1107"/>
        <v>0</v>
      </c>
      <c r="AP284" s="71">
        <f t="shared" si="1107"/>
        <v>0</v>
      </c>
      <c r="AQ284" s="71">
        <f t="shared" si="1107"/>
        <v>0</v>
      </c>
      <c r="AR284" s="71">
        <f t="shared" si="1107"/>
        <v>0</v>
      </c>
      <c r="AS284" s="71">
        <f t="shared" si="1107"/>
        <v>0</v>
      </c>
      <c r="AT284" s="71">
        <f t="shared" si="1107"/>
        <v>0</v>
      </c>
      <c r="AU284" s="71">
        <f t="shared" si="1107"/>
        <v>0</v>
      </c>
      <c r="AV284" s="71">
        <f t="shared" si="1107"/>
        <v>1642229</v>
      </c>
      <c r="AW284" s="71">
        <f t="shared" si="1107"/>
        <v>1202341</v>
      </c>
      <c r="AX284" s="71">
        <f t="shared" si="1107"/>
        <v>0</v>
      </c>
      <c r="AY284" s="71">
        <f t="shared" si="1107"/>
        <v>406391</v>
      </c>
      <c r="AZ284" s="71">
        <f t="shared" si="1107"/>
        <v>24047</v>
      </c>
      <c r="BA284" s="71">
        <f t="shared" si="1107"/>
        <v>9450</v>
      </c>
      <c r="BB284" s="71">
        <f t="shared" si="1107"/>
        <v>2.67</v>
      </c>
      <c r="BC284" s="71">
        <f t="shared" si="1107"/>
        <v>2.16</v>
      </c>
      <c r="BD284" s="71">
        <f t="shared" si="1107"/>
        <v>0.51</v>
      </c>
    </row>
    <row r="285" spans="1:57" x14ac:dyDescent="0.25">
      <c r="G285" s="70">
        <v>3112</v>
      </c>
      <c r="H285" s="71">
        <f t="shared" ref="H285:BD285" si="1108">SUMIF($E$7:$E$279,"=3112",H$7:H$279)</f>
        <v>22256706</v>
      </c>
      <c r="I285" s="71">
        <f t="shared" si="1108"/>
        <v>16321174</v>
      </c>
      <c r="J285" s="71">
        <f t="shared" si="1108"/>
        <v>0</v>
      </c>
      <c r="K285" s="71">
        <f t="shared" si="1108"/>
        <v>5516558</v>
      </c>
      <c r="L285" s="71">
        <f t="shared" si="1108"/>
        <v>326424</v>
      </c>
      <c r="M285" s="71">
        <f t="shared" si="1108"/>
        <v>92550</v>
      </c>
      <c r="N285" s="71">
        <f t="shared" si="1108"/>
        <v>35.520000000000003</v>
      </c>
      <c r="O285" s="71">
        <f t="shared" si="1108"/>
        <v>30.1</v>
      </c>
      <c r="P285" s="71">
        <f t="shared" si="1108"/>
        <v>5.42</v>
      </c>
      <c r="Q285" s="71">
        <f t="shared" si="1108"/>
        <v>0</v>
      </c>
      <c r="R285" s="71">
        <f t="shared" si="1108"/>
        <v>0</v>
      </c>
      <c r="S285" s="71">
        <f t="shared" si="1108"/>
        <v>0</v>
      </c>
      <c r="T285" s="71">
        <f t="shared" si="1108"/>
        <v>0</v>
      </c>
      <c r="U285" s="71">
        <f t="shared" si="1108"/>
        <v>0</v>
      </c>
      <c r="V285" s="71">
        <f t="shared" si="1108"/>
        <v>0</v>
      </c>
      <c r="W285" s="71">
        <f t="shared" si="1108"/>
        <v>0</v>
      </c>
      <c r="X285" s="71">
        <f t="shared" si="1108"/>
        <v>0</v>
      </c>
      <c r="Y285" s="71">
        <f t="shared" si="1108"/>
        <v>0</v>
      </c>
      <c r="Z285" s="71">
        <f t="shared" si="1108"/>
        <v>0</v>
      </c>
      <c r="AA285" s="71">
        <f t="shared" si="1108"/>
        <v>0</v>
      </c>
      <c r="AB285" s="71">
        <f t="shared" si="1108"/>
        <v>0</v>
      </c>
      <c r="AC285" s="71">
        <f t="shared" si="1108"/>
        <v>0</v>
      </c>
      <c r="AD285" s="71">
        <f t="shared" si="1108"/>
        <v>0</v>
      </c>
      <c r="AE285" s="71">
        <f t="shared" si="1108"/>
        <v>0</v>
      </c>
      <c r="AF285" s="71">
        <f t="shared" si="1108"/>
        <v>0</v>
      </c>
      <c r="AG285" s="71">
        <f t="shared" si="1108"/>
        <v>0</v>
      </c>
      <c r="AH285" s="71">
        <f t="shared" si="1108"/>
        <v>0</v>
      </c>
      <c r="AI285" s="71">
        <f t="shared" si="1108"/>
        <v>0</v>
      </c>
      <c r="AJ285" s="71">
        <f t="shared" si="1108"/>
        <v>0</v>
      </c>
      <c r="AK285" s="71">
        <f t="shared" si="1108"/>
        <v>0</v>
      </c>
      <c r="AL285" s="71">
        <f t="shared" si="1108"/>
        <v>0</v>
      </c>
      <c r="AM285" s="71">
        <f t="shared" si="1108"/>
        <v>0</v>
      </c>
      <c r="AN285" s="71">
        <f t="shared" si="1108"/>
        <v>0</v>
      </c>
      <c r="AO285" s="71">
        <f t="shared" si="1108"/>
        <v>0</v>
      </c>
      <c r="AP285" s="71">
        <f t="shared" si="1108"/>
        <v>0</v>
      </c>
      <c r="AQ285" s="71">
        <f t="shared" si="1108"/>
        <v>0</v>
      </c>
      <c r="AR285" s="71">
        <f t="shared" si="1108"/>
        <v>0</v>
      </c>
      <c r="AS285" s="71">
        <f t="shared" si="1108"/>
        <v>0</v>
      </c>
      <c r="AT285" s="71">
        <f t="shared" si="1108"/>
        <v>0</v>
      </c>
      <c r="AU285" s="71">
        <f t="shared" si="1108"/>
        <v>0</v>
      </c>
      <c r="AV285" s="71">
        <f t="shared" si="1108"/>
        <v>22256706</v>
      </c>
      <c r="AW285" s="71">
        <f t="shared" si="1108"/>
        <v>16321174</v>
      </c>
      <c r="AX285" s="71">
        <f t="shared" si="1108"/>
        <v>0</v>
      </c>
      <c r="AY285" s="71">
        <f t="shared" si="1108"/>
        <v>5516558</v>
      </c>
      <c r="AZ285" s="71">
        <f t="shared" si="1108"/>
        <v>326424</v>
      </c>
      <c r="BA285" s="71">
        <f t="shared" si="1108"/>
        <v>92550</v>
      </c>
      <c r="BB285" s="71">
        <f t="shared" si="1108"/>
        <v>35.520000000000003</v>
      </c>
      <c r="BC285" s="71">
        <f t="shared" si="1108"/>
        <v>30.1</v>
      </c>
      <c r="BD285" s="71">
        <f t="shared" si="1108"/>
        <v>5.42</v>
      </c>
    </row>
    <row r="286" spans="1:57" x14ac:dyDescent="0.25">
      <c r="G286" s="70">
        <v>3113</v>
      </c>
      <c r="H286" s="71">
        <f t="shared" ref="H286:BD286" si="1109">SUMIF($E$7:$E$279,"=3113",H$7:H$279)</f>
        <v>0</v>
      </c>
      <c r="I286" s="71">
        <f t="shared" si="1109"/>
        <v>0</v>
      </c>
      <c r="J286" s="71">
        <f t="shared" si="1109"/>
        <v>0</v>
      </c>
      <c r="K286" s="71">
        <f t="shared" si="1109"/>
        <v>0</v>
      </c>
      <c r="L286" s="71">
        <f t="shared" si="1109"/>
        <v>0</v>
      </c>
      <c r="M286" s="71">
        <f t="shared" si="1109"/>
        <v>0</v>
      </c>
      <c r="N286" s="71">
        <f t="shared" si="1109"/>
        <v>0</v>
      </c>
      <c r="O286" s="71">
        <f t="shared" si="1109"/>
        <v>0</v>
      </c>
      <c r="P286" s="71">
        <f t="shared" si="1109"/>
        <v>0</v>
      </c>
      <c r="Q286" s="71">
        <f t="shared" si="1109"/>
        <v>0</v>
      </c>
      <c r="R286" s="71">
        <f t="shared" si="1109"/>
        <v>0</v>
      </c>
      <c r="S286" s="71">
        <f t="shared" si="1109"/>
        <v>0</v>
      </c>
      <c r="T286" s="71">
        <f t="shared" si="1109"/>
        <v>0</v>
      </c>
      <c r="U286" s="71">
        <f t="shared" si="1109"/>
        <v>0</v>
      </c>
      <c r="V286" s="71">
        <f t="shared" si="1109"/>
        <v>0</v>
      </c>
      <c r="W286" s="71">
        <f t="shared" si="1109"/>
        <v>0</v>
      </c>
      <c r="X286" s="71">
        <f t="shared" si="1109"/>
        <v>0</v>
      </c>
      <c r="Y286" s="71">
        <f t="shared" si="1109"/>
        <v>0</v>
      </c>
      <c r="Z286" s="71">
        <f t="shared" si="1109"/>
        <v>0</v>
      </c>
      <c r="AA286" s="71">
        <f t="shared" si="1109"/>
        <v>0</v>
      </c>
      <c r="AB286" s="71">
        <f t="shared" si="1109"/>
        <v>0</v>
      </c>
      <c r="AC286" s="71">
        <f t="shared" si="1109"/>
        <v>0</v>
      </c>
      <c r="AD286" s="71">
        <f t="shared" si="1109"/>
        <v>0</v>
      </c>
      <c r="AE286" s="71">
        <f t="shared" si="1109"/>
        <v>0</v>
      </c>
      <c r="AF286" s="71">
        <f t="shared" si="1109"/>
        <v>0</v>
      </c>
      <c r="AG286" s="71">
        <f t="shared" si="1109"/>
        <v>0</v>
      </c>
      <c r="AH286" s="71">
        <f t="shared" si="1109"/>
        <v>0</v>
      </c>
      <c r="AI286" s="71">
        <f t="shared" si="1109"/>
        <v>0</v>
      </c>
      <c r="AJ286" s="71">
        <f t="shared" si="1109"/>
        <v>0</v>
      </c>
      <c r="AK286" s="71">
        <f t="shared" si="1109"/>
        <v>0</v>
      </c>
      <c r="AL286" s="71">
        <f t="shared" si="1109"/>
        <v>0</v>
      </c>
      <c r="AM286" s="71">
        <f t="shared" si="1109"/>
        <v>0</v>
      </c>
      <c r="AN286" s="71">
        <f t="shared" si="1109"/>
        <v>0</v>
      </c>
      <c r="AO286" s="71">
        <f t="shared" si="1109"/>
        <v>0</v>
      </c>
      <c r="AP286" s="71">
        <f t="shared" si="1109"/>
        <v>0</v>
      </c>
      <c r="AQ286" s="71">
        <f t="shared" si="1109"/>
        <v>0</v>
      </c>
      <c r="AR286" s="71">
        <f t="shared" si="1109"/>
        <v>0</v>
      </c>
      <c r="AS286" s="71">
        <f t="shared" si="1109"/>
        <v>0</v>
      </c>
      <c r="AT286" s="71">
        <f t="shared" si="1109"/>
        <v>0</v>
      </c>
      <c r="AU286" s="71">
        <f t="shared" si="1109"/>
        <v>0</v>
      </c>
      <c r="AV286" s="71">
        <f t="shared" si="1109"/>
        <v>0</v>
      </c>
      <c r="AW286" s="71">
        <f t="shared" si="1109"/>
        <v>0</v>
      </c>
      <c r="AX286" s="71">
        <f t="shared" si="1109"/>
        <v>0</v>
      </c>
      <c r="AY286" s="71">
        <f t="shared" si="1109"/>
        <v>0</v>
      </c>
      <c r="AZ286" s="71">
        <f t="shared" si="1109"/>
        <v>0</v>
      </c>
      <c r="BA286" s="71">
        <f t="shared" si="1109"/>
        <v>0</v>
      </c>
      <c r="BB286" s="71">
        <f t="shared" si="1109"/>
        <v>0</v>
      </c>
      <c r="BC286" s="71">
        <f t="shared" si="1109"/>
        <v>0</v>
      </c>
      <c r="BD286" s="71">
        <f t="shared" si="1109"/>
        <v>0</v>
      </c>
    </row>
    <row r="287" spans="1:57" x14ac:dyDescent="0.25">
      <c r="G287" s="70">
        <v>3114</v>
      </c>
      <c r="H287" s="71">
        <f t="shared" ref="H287:BD287" si="1110">SUMIF($E$7:$E$279,"=3114",H$7:H$279)</f>
        <v>199021005</v>
      </c>
      <c r="I287" s="71">
        <f t="shared" si="1110"/>
        <v>143997931</v>
      </c>
      <c r="J287" s="71">
        <f t="shared" si="1110"/>
        <v>927920</v>
      </c>
      <c r="K287" s="71">
        <f t="shared" si="1110"/>
        <v>48984937</v>
      </c>
      <c r="L287" s="71">
        <f t="shared" si="1110"/>
        <v>2879958</v>
      </c>
      <c r="M287" s="71">
        <f t="shared" si="1110"/>
        <v>2230259</v>
      </c>
      <c r="N287" s="71">
        <f t="shared" si="1110"/>
        <v>277.83</v>
      </c>
      <c r="O287" s="71">
        <f t="shared" si="1110"/>
        <v>226.76999999999995</v>
      </c>
      <c r="P287" s="71">
        <f t="shared" si="1110"/>
        <v>51.060000000000009</v>
      </c>
      <c r="Q287" s="71">
        <f t="shared" si="1110"/>
        <v>184150</v>
      </c>
      <c r="R287" s="71">
        <f t="shared" si="1110"/>
        <v>0</v>
      </c>
      <c r="S287" s="71">
        <f t="shared" si="1110"/>
        <v>0</v>
      </c>
      <c r="T287" s="71">
        <f t="shared" si="1110"/>
        <v>0</v>
      </c>
      <c r="U287" s="71">
        <f t="shared" si="1110"/>
        <v>-132178</v>
      </c>
      <c r="V287" s="71">
        <f t="shared" si="1110"/>
        <v>0</v>
      </c>
      <c r="W287" s="71">
        <f t="shared" si="1110"/>
        <v>0</v>
      </c>
      <c r="X287" s="71">
        <f t="shared" si="1110"/>
        <v>51972</v>
      </c>
      <c r="Y287" s="71">
        <f t="shared" si="1110"/>
        <v>0</v>
      </c>
      <c r="Z287" s="71">
        <f t="shared" si="1110"/>
        <v>-184150</v>
      </c>
      <c r="AA287" s="71">
        <f t="shared" si="1110"/>
        <v>0</v>
      </c>
      <c r="AB287" s="71">
        <f t="shared" si="1110"/>
        <v>-184150</v>
      </c>
      <c r="AC287" s="71">
        <f t="shared" si="1110"/>
        <v>-132178</v>
      </c>
      <c r="AD287" s="71">
        <f t="shared" si="1110"/>
        <v>-44677</v>
      </c>
      <c r="AE287" s="71">
        <f t="shared" si="1110"/>
        <v>1039</v>
      </c>
      <c r="AF287" s="71">
        <f t="shared" si="1110"/>
        <v>0</v>
      </c>
      <c r="AG287" s="71">
        <f t="shared" si="1110"/>
        <v>0</v>
      </c>
      <c r="AH287" s="71">
        <f t="shared" si="1110"/>
        <v>350001</v>
      </c>
      <c r="AI287" s="71">
        <f t="shared" si="1110"/>
        <v>350001</v>
      </c>
      <c r="AJ287" s="71">
        <f t="shared" si="1110"/>
        <v>0.01</v>
      </c>
      <c r="AK287" s="71">
        <f t="shared" si="1110"/>
        <v>0.02</v>
      </c>
      <c r="AL287" s="71">
        <f t="shared" si="1110"/>
        <v>0</v>
      </c>
      <c r="AM287" s="71">
        <f t="shared" si="1110"/>
        <v>0</v>
      </c>
      <c r="AN287" s="71">
        <f t="shared" si="1110"/>
        <v>0.24</v>
      </c>
      <c r="AO287" s="71">
        <f t="shared" si="1110"/>
        <v>0</v>
      </c>
      <c r="AP287" s="71">
        <f t="shared" si="1110"/>
        <v>0</v>
      </c>
      <c r="AQ287" s="71">
        <f t="shared" si="1110"/>
        <v>0</v>
      </c>
      <c r="AR287" s="71">
        <f t="shared" si="1110"/>
        <v>0</v>
      </c>
      <c r="AS287" s="71">
        <f t="shared" si="1110"/>
        <v>0.25</v>
      </c>
      <c r="AT287" s="71">
        <f t="shared" si="1110"/>
        <v>0.02</v>
      </c>
      <c r="AU287" s="71">
        <f t="shared" si="1110"/>
        <v>0.27</v>
      </c>
      <c r="AV287" s="71">
        <f t="shared" si="1110"/>
        <v>199195190</v>
      </c>
      <c r="AW287" s="71">
        <f t="shared" si="1110"/>
        <v>144049903</v>
      </c>
      <c r="AX287" s="71">
        <f t="shared" si="1110"/>
        <v>743770</v>
      </c>
      <c r="AY287" s="71">
        <f t="shared" si="1110"/>
        <v>48940260</v>
      </c>
      <c r="AZ287" s="71">
        <f t="shared" si="1110"/>
        <v>2880997</v>
      </c>
      <c r="BA287" s="71">
        <f t="shared" si="1110"/>
        <v>2580260</v>
      </c>
      <c r="BB287" s="71">
        <f t="shared" si="1110"/>
        <v>278.09999999999997</v>
      </c>
      <c r="BC287" s="71">
        <f t="shared" si="1110"/>
        <v>227.01999999999998</v>
      </c>
      <c r="BD287" s="71">
        <f t="shared" si="1110"/>
        <v>51.080000000000005</v>
      </c>
    </row>
    <row r="288" spans="1:57" x14ac:dyDescent="0.25">
      <c r="G288" s="70">
        <v>3117</v>
      </c>
      <c r="H288" s="71">
        <f t="shared" ref="H288:BD288" si="1111">SUMIF($E$7:$E$279,"=3117",H$7:H$279)</f>
        <v>0</v>
      </c>
      <c r="I288" s="71">
        <f t="shared" si="1111"/>
        <v>0</v>
      </c>
      <c r="J288" s="71">
        <f t="shared" si="1111"/>
        <v>0</v>
      </c>
      <c r="K288" s="71">
        <f t="shared" si="1111"/>
        <v>0</v>
      </c>
      <c r="L288" s="71">
        <f t="shared" si="1111"/>
        <v>0</v>
      </c>
      <c r="M288" s="71">
        <f t="shared" si="1111"/>
        <v>0</v>
      </c>
      <c r="N288" s="71">
        <f t="shared" si="1111"/>
        <v>0</v>
      </c>
      <c r="O288" s="71">
        <f t="shared" si="1111"/>
        <v>0</v>
      </c>
      <c r="P288" s="71">
        <f t="shared" si="1111"/>
        <v>0</v>
      </c>
      <c r="Q288" s="71">
        <f t="shared" si="1111"/>
        <v>0</v>
      </c>
      <c r="R288" s="71">
        <f t="shared" si="1111"/>
        <v>0</v>
      </c>
      <c r="S288" s="71">
        <f t="shared" si="1111"/>
        <v>0</v>
      </c>
      <c r="T288" s="71">
        <f t="shared" si="1111"/>
        <v>0</v>
      </c>
      <c r="U288" s="71">
        <f t="shared" si="1111"/>
        <v>0</v>
      </c>
      <c r="V288" s="71">
        <f t="shared" si="1111"/>
        <v>0</v>
      </c>
      <c r="W288" s="71">
        <f t="shared" si="1111"/>
        <v>0</v>
      </c>
      <c r="X288" s="71">
        <f t="shared" si="1111"/>
        <v>0</v>
      </c>
      <c r="Y288" s="71">
        <f t="shared" si="1111"/>
        <v>0</v>
      </c>
      <c r="Z288" s="71">
        <f t="shared" si="1111"/>
        <v>0</v>
      </c>
      <c r="AA288" s="71">
        <f t="shared" si="1111"/>
        <v>0</v>
      </c>
      <c r="AB288" s="71">
        <f t="shared" si="1111"/>
        <v>0</v>
      </c>
      <c r="AC288" s="71">
        <f t="shared" si="1111"/>
        <v>0</v>
      </c>
      <c r="AD288" s="71">
        <f t="shared" si="1111"/>
        <v>0</v>
      </c>
      <c r="AE288" s="71">
        <f t="shared" si="1111"/>
        <v>0</v>
      </c>
      <c r="AF288" s="71">
        <f t="shared" si="1111"/>
        <v>0</v>
      </c>
      <c r="AG288" s="71">
        <f t="shared" si="1111"/>
        <v>0</v>
      </c>
      <c r="AH288" s="71">
        <f t="shared" si="1111"/>
        <v>0</v>
      </c>
      <c r="AI288" s="71">
        <f t="shared" si="1111"/>
        <v>0</v>
      </c>
      <c r="AJ288" s="71">
        <f t="shared" si="1111"/>
        <v>0</v>
      </c>
      <c r="AK288" s="71">
        <f t="shared" si="1111"/>
        <v>0</v>
      </c>
      <c r="AL288" s="71">
        <f t="shared" si="1111"/>
        <v>0</v>
      </c>
      <c r="AM288" s="71">
        <f t="shared" si="1111"/>
        <v>0</v>
      </c>
      <c r="AN288" s="71">
        <f t="shared" si="1111"/>
        <v>0</v>
      </c>
      <c r="AO288" s="71">
        <f t="shared" si="1111"/>
        <v>0</v>
      </c>
      <c r="AP288" s="71">
        <f t="shared" si="1111"/>
        <v>0</v>
      </c>
      <c r="AQ288" s="71">
        <f t="shared" si="1111"/>
        <v>0</v>
      </c>
      <c r="AR288" s="71">
        <f t="shared" si="1111"/>
        <v>0</v>
      </c>
      <c r="AS288" s="71">
        <f t="shared" si="1111"/>
        <v>0</v>
      </c>
      <c r="AT288" s="71">
        <f t="shared" si="1111"/>
        <v>0</v>
      </c>
      <c r="AU288" s="71">
        <f t="shared" si="1111"/>
        <v>0</v>
      </c>
      <c r="AV288" s="71">
        <f t="shared" si="1111"/>
        <v>0</v>
      </c>
      <c r="AW288" s="71">
        <f t="shared" si="1111"/>
        <v>0</v>
      </c>
      <c r="AX288" s="71">
        <f t="shared" si="1111"/>
        <v>0</v>
      </c>
      <c r="AY288" s="71">
        <f t="shared" si="1111"/>
        <v>0</v>
      </c>
      <c r="AZ288" s="71">
        <f t="shared" si="1111"/>
        <v>0</v>
      </c>
      <c r="BA288" s="71">
        <f t="shared" si="1111"/>
        <v>0</v>
      </c>
      <c r="BB288" s="71">
        <f t="shared" si="1111"/>
        <v>0</v>
      </c>
      <c r="BC288" s="71">
        <f t="shared" si="1111"/>
        <v>0</v>
      </c>
      <c r="BD288" s="71">
        <f t="shared" si="1111"/>
        <v>0</v>
      </c>
    </row>
    <row r="289" spans="7:56" x14ac:dyDescent="0.25">
      <c r="G289" s="70">
        <v>3121</v>
      </c>
      <c r="H289" s="71">
        <f t="shared" ref="H289:BD289" si="1112">SUMIF($E$6:$E$279,"=3121",H$6:H$279)</f>
        <v>375464540</v>
      </c>
      <c r="I289" s="71">
        <f t="shared" si="1112"/>
        <v>271568008</v>
      </c>
      <c r="J289" s="71">
        <f t="shared" si="1112"/>
        <v>2393040</v>
      </c>
      <c r="K289" s="71">
        <f t="shared" si="1112"/>
        <v>92598832</v>
      </c>
      <c r="L289" s="71">
        <f t="shared" si="1112"/>
        <v>5431360</v>
      </c>
      <c r="M289" s="71">
        <f t="shared" si="1112"/>
        <v>3473300</v>
      </c>
      <c r="N289" s="71">
        <f t="shared" si="1112"/>
        <v>446</v>
      </c>
      <c r="O289" s="71">
        <f t="shared" si="1112"/>
        <v>359.58</v>
      </c>
      <c r="P289" s="71">
        <f t="shared" si="1112"/>
        <v>86.42</v>
      </c>
      <c r="Q289" s="71">
        <f t="shared" si="1112"/>
        <v>18954</v>
      </c>
      <c r="R289" s="71">
        <f t="shared" si="1112"/>
        <v>0</v>
      </c>
      <c r="S289" s="71">
        <f t="shared" si="1112"/>
        <v>0</v>
      </c>
      <c r="T289" s="71">
        <f t="shared" si="1112"/>
        <v>0</v>
      </c>
      <c r="U289" s="71">
        <f t="shared" si="1112"/>
        <v>0</v>
      </c>
      <c r="V289" s="71">
        <f t="shared" si="1112"/>
        <v>0</v>
      </c>
      <c r="W289" s="71">
        <f t="shared" si="1112"/>
        <v>0</v>
      </c>
      <c r="X289" s="71">
        <f t="shared" si="1112"/>
        <v>18954</v>
      </c>
      <c r="Y289" s="71">
        <f t="shared" si="1112"/>
        <v>0</v>
      </c>
      <c r="Z289" s="71">
        <f t="shared" si="1112"/>
        <v>-18954</v>
      </c>
      <c r="AA289" s="71">
        <f t="shared" si="1112"/>
        <v>0</v>
      </c>
      <c r="AB289" s="71">
        <f t="shared" si="1112"/>
        <v>-18954</v>
      </c>
      <c r="AC289" s="71">
        <f t="shared" si="1112"/>
        <v>0</v>
      </c>
      <c r="AD289" s="71">
        <f t="shared" si="1112"/>
        <v>0</v>
      </c>
      <c r="AE289" s="71">
        <f t="shared" si="1112"/>
        <v>379</v>
      </c>
      <c r="AF289" s="71">
        <f t="shared" si="1112"/>
        <v>0</v>
      </c>
      <c r="AG289" s="71">
        <f t="shared" si="1112"/>
        <v>0</v>
      </c>
      <c r="AH289" s="71">
        <f t="shared" si="1112"/>
        <v>0</v>
      </c>
      <c r="AI289" s="71">
        <f t="shared" si="1112"/>
        <v>0</v>
      </c>
      <c r="AJ289" s="71">
        <f t="shared" si="1112"/>
        <v>-6.0000000000000005E-2</v>
      </c>
      <c r="AK289" s="71">
        <f t="shared" si="1112"/>
        <v>0.12</v>
      </c>
      <c r="AL289" s="71">
        <f t="shared" si="1112"/>
        <v>0</v>
      </c>
      <c r="AM289" s="71">
        <f t="shared" si="1112"/>
        <v>0</v>
      </c>
      <c r="AN289" s="71">
        <f t="shared" si="1112"/>
        <v>0</v>
      </c>
      <c r="AO289" s="71">
        <f t="shared" si="1112"/>
        <v>0</v>
      </c>
      <c r="AP289" s="71">
        <f t="shared" si="1112"/>
        <v>0</v>
      </c>
      <c r="AQ289" s="71">
        <f t="shared" si="1112"/>
        <v>0</v>
      </c>
      <c r="AR289" s="71">
        <f t="shared" si="1112"/>
        <v>0</v>
      </c>
      <c r="AS289" s="71">
        <f t="shared" si="1112"/>
        <v>-6.0000000000000005E-2</v>
      </c>
      <c r="AT289" s="71">
        <f t="shared" si="1112"/>
        <v>0.12</v>
      </c>
      <c r="AU289" s="71">
        <f t="shared" si="1112"/>
        <v>0.06</v>
      </c>
      <c r="AV289" s="71">
        <f t="shared" si="1112"/>
        <v>375464919</v>
      </c>
      <c r="AW289" s="71">
        <f t="shared" si="1112"/>
        <v>271586962</v>
      </c>
      <c r="AX289" s="71">
        <f t="shared" si="1112"/>
        <v>2374086</v>
      </c>
      <c r="AY289" s="71">
        <f t="shared" si="1112"/>
        <v>92598832</v>
      </c>
      <c r="AZ289" s="71">
        <f t="shared" si="1112"/>
        <v>5431739</v>
      </c>
      <c r="BA289" s="71">
        <f t="shared" si="1112"/>
        <v>3473300</v>
      </c>
      <c r="BB289" s="71">
        <f t="shared" si="1112"/>
        <v>446.06000000000006</v>
      </c>
      <c r="BC289" s="71">
        <f t="shared" si="1112"/>
        <v>359.52</v>
      </c>
      <c r="BD289" s="71">
        <f t="shared" si="1112"/>
        <v>86.539999999999992</v>
      </c>
    </row>
    <row r="290" spans="7:56" x14ac:dyDescent="0.25">
      <c r="G290" s="70">
        <v>3122</v>
      </c>
      <c r="H290" s="71">
        <f t="shared" ref="H290:BD290" si="1113">SUMIF($E$7:$E$279,"=3122",H$7:H$279)</f>
        <v>525054852</v>
      </c>
      <c r="I290" s="71">
        <f t="shared" si="1113"/>
        <v>378647360</v>
      </c>
      <c r="J290" s="71">
        <f t="shared" si="1113"/>
        <v>4901048</v>
      </c>
      <c r="K290" s="71">
        <f t="shared" si="1113"/>
        <v>129565424</v>
      </c>
      <c r="L290" s="71">
        <f t="shared" si="1113"/>
        <v>7573400</v>
      </c>
      <c r="M290" s="71">
        <f t="shared" si="1113"/>
        <v>4367620</v>
      </c>
      <c r="N290" s="71">
        <f t="shared" si="1113"/>
        <v>654.76</v>
      </c>
      <c r="O290" s="71">
        <f t="shared" si="1113"/>
        <v>505.82999999999993</v>
      </c>
      <c r="P290" s="71">
        <f t="shared" si="1113"/>
        <v>148.93</v>
      </c>
      <c r="Q290" s="71">
        <f t="shared" si="1113"/>
        <v>596425</v>
      </c>
      <c r="R290" s="71">
        <f t="shared" si="1113"/>
        <v>0</v>
      </c>
      <c r="S290" s="71">
        <f t="shared" si="1113"/>
        <v>-164622</v>
      </c>
      <c r="T290" s="71">
        <f t="shared" si="1113"/>
        <v>0</v>
      </c>
      <c r="U290" s="71">
        <f t="shared" si="1113"/>
        <v>53100</v>
      </c>
      <c r="V290" s="71">
        <f t="shared" si="1113"/>
        <v>0</v>
      </c>
      <c r="W290" s="71">
        <f t="shared" si="1113"/>
        <v>0</v>
      </c>
      <c r="X290" s="71">
        <f t="shared" si="1113"/>
        <v>484903</v>
      </c>
      <c r="Y290" s="71">
        <f t="shared" si="1113"/>
        <v>0</v>
      </c>
      <c r="Z290" s="71">
        <f t="shared" si="1113"/>
        <v>-596425</v>
      </c>
      <c r="AA290" s="71">
        <f t="shared" si="1113"/>
        <v>333063</v>
      </c>
      <c r="AB290" s="71">
        <f t="shared" si="1113"/>
        <v>-263362</v>
      </c>
      <c r="AC290" s="71">
        <f t="shared" si="1113"/>
        <v>221541</v>
      </c>
      <c r="AD290" s="71">
        <f t="shared" si="1113"/>
        <v>-37694</v>
      </c>
      <c r="AE290" s="71">
        <f t="shared" si="1113"/>
        <v>9698</v>
      </c>
      <c r="AF290" s="71">
        <f t="shared" si="1113"/>
        <v>2500</v>
      </c>
      <c r="AG290" s="71">
        <f t="shared" si="1113"/>
        <v>0</v>
      </c>
      <c r="AH290" s="71">
        <f t="shared" si="1113"/>
        <v>20100</v>
      </c>
      <c r="AI290" s="71">
        <f t="shared" si="1113"/>
        <v>22600</v>
      </c>
      <c r="AJ290" s="71">
        <f t="shared" si="1113"/>
        <v>0.54999999999999993</v>
      </c>
      <c r="AK290" s="71">
        <f t="shared" si="1113"/>
        <v>0.92</v>
      </c>
      <c r="AL290" s="71">
        <f t="shared" si="1113"/>
        <v>0</v>
      </c>
      <c r="AM290" s="71">
        <f t="shared" si="1113"/>
        <v>-0.38</v>
      </c>
      <c r="AN290" s="71">
        <f t="shared" si="1113"/>
        <v>0</v>
      </c>
      <c r="AO290" s="71">
        <f t="shared" si="1113"/>
        <v>0</v>
      </c>
      <c r="AP290" s="71">
        <f t="shared" si="1113"/>
        <v>0</v>
      </c>
      <c r="AQ290" s="71">
        <f t="shared" si="1113"/>
        <v>0</v>
      </c>
      <c r="AR290" s="71">
        <f t="shared" si="1113"/>
        <v>0</v>
      </c>
      <c r="AS290" s="71">
        <f t="shared" si="1113"/>
        <v>0.16999999999999998</v>
      </c>
      <c r="AT290" s="71">
        <f t="shared" si="1113"/>
        <v>0.92</v>
      </c>
      <c r="AU290" s="71">
        <f t="shared" si="1113"/>
        <v>1.0900000000000001</v>
      </c>
      <c r="AV290" s="71">
        <f t="shared" si="1113"/>
        <v>525270997</v>
      </c>
      <c r="AW290" s="71">
        <f t="shared" si="1113"/>
        <v>379132263</v>
      </c>
      <c r="AX290" s="71">
        <f t="shared" si="1113"/>
        <v>4637686</v>
      </c>
      <c r="AY290" s="71">
        <f t="shared" si="1113"/>
        <v>129527730</v>
      </c>
      <c r="AZ290" s="71">
        <f t="shared" si="1113"/>
        <v>7583098</v>
      </c>
      <c r="BA290" s="71">
        <f t="shared" si="1113"/>
        <v>4390220</v>
      </c>
      <c r="BB290" s="71">
        <f t="shared" si="1113"/>
        <v>655.85</v>
      </c>
      <c r="BC290" s="71">
        <f t="shared" si="1113"/>
        <v>506</v>
      </c>
      <c r="BD290" s="71">
        <f t="shared" si="1113"/>
        <v>149.85</v>
      </c>
    </row>
    <row r="291" spans="7:56" x14ac:dyDescent="0.25">
      <c r="G291" s="70">
        <v>3123</v>
      </c>
      <c r="H291" s="71">
        <f t="shared" ref="H291:BD291" si="1114">SUMIF($E$7:$E$279,"=3123",H$7:H$279)</f>
        <v>542438043</v>
      </c>
      <c r="I291" s="71">
        <f t="shared" si="1114"/>
        <v>386987124</v>
      </c>
      <c r="J291" s="71">
        <f t="shared" si="1114"/>
        <v>4354255</v>
      </c>
      <c r="K291" s="71">
        <f t="shared" si="1114"/>
        <v>132273382</v>
      </c>
      <c r="L291" s="71">
        <f t="shared" si="1114"/>
        <v>7739742</v>
      </c>
      <c r="M291" s="71">
        <f t="shared" si="1114"/>
        <v>11083540</v>
      </c>
      <c r="N291" s="71">
        <f t="shared" si="1114"/>
        <v>726.98</v>
      </c>
      <c r="O291" s="71">
        <f t="shared" si="1114"/>
        <v>544.47</v>
      </c>
      <c r="P291" s="71">
        <f t="shared" si="1114"/>
        <v>182.51</v>
      </c>
      <c r="Q291" s="71">
        <f t="shared" si="1114"/>
        <v>263658</v>
      </c>
      <c r="R291" s="71">
        <f t="shared" si="1114"/>
        <v>142072</v>
      </c>
      <c r="S291" s="71">
        <f t="shared" si="1114"/>
        <v>0</v>
      </c>
      <c r="T291" s="71">
        <f t="shared" si="1114"/>
        <v>0</v>
      </c>
      <c r="U291" s="71">
        <f t="shared" si="1114"/>
        <v>77168</v>
      </c>
      <c r="V291" s="71">
        <f t="shared" si="1114"/>
        <v>0</v>
      </c>
      <c r="W291" s="71">
        <f t="shared" si="1114"/>
        <v>0</v>
      </c>
      <c r="X291" s="71">
        <f t="shared" si="1114"/>
        <v>482898</v>
      </c>
      <c r="Y291" s="71">
        <f t="shared" si="1114"/>
        <v>0</v>
      </c>
      <c r="Z291" s="71">
        <f t="shared" si="1114"/>
        <v>-263658</v>
      </c>
      <c r="AA291" s="71">
        <f t="shared" si="1114"/>
        <v>0</v>
      </c>
      <c r="AB291" s="71">
        <f t="shared" si="1114"/>
        <v>-263658</v>
      </c>
      <c r="AC291" s="71">
        <f t="shared" si="1114"/>
        <v>219240</v>
      </c>
      <c r="AD291" s="71">
        <f t="shared" si="1114"/>
        <v>74103</v>
      </c>
      <c r="AE291" s="71">
        <f t="shared" si="1114"/>
        <v>9658</v>
      </c>
      <c r="AF291" s="71">
        <f t="shared" si="1114"/>
        <v>0</v>
      </c>
      <c r="AG291" s="71">
        <f t="shared" si="1114"/>
        <v>0</v>
      </c>
      <c r="AH291" s="71">
        <f t="shared" si="1114"/>
        <v>31200</v>
      </c>
      <c r="AI291" s="71">
        <f t="shared" si="1114"/>
        <v>31200</v>
      </c>
      <c r="AJ291" s="71">
        <f t="shared" si="1114"/>
        <v>-0.15000000000000002</v>
      </c>
      <c r="AK291" s="71">
        <f t="shared" si="1114"/>
        <v>-0.37</v>
      </c>
      <c r="AL291" s="71">
        <f t="shared" si="1114"/>
        <v>0.34</v>
      </c>
      <c r="AM291" s="71">
        <f t="shared" si="1114"/>
        <v>0</v>
      </c>
      <c r="AN291" s="71">
        <f t="shared" si="1114"/>
        <v>7.0000000000000007E-2</v>
      </c>
      <c r="AO291" s="71">
        <f t="shared" si="1114"/>
        <v>0</v>
      </c>
      <c r="AP291" s="71">
        <f t="shared" si="1114"/>
        <v>0</v>
      </c>
      <c r="AQ291" s="71">
        <f t="shared" si="1114"/>
        <v>0</v>
      </c>
      <c r="AR291" s="71">
        <f t="shared" si="1114"/>
        <v>0</v>
      </c>
      <c r="AS291" s="71">
        <f t="shared" si="1114"/>
        <v>0.26</v>
      </c>
      <c r="AT291" s="71">
        <f t="shared" si="1114"/>
        <v>-0.37</v>
      </c>
      <c r="AU291" s="71">
        <f t="shared" si="1114"/>
        <v>-0.10999999999999999</v>
      </c>
      <c r="AV291" s="71">
        <f t="shared" si="1114"/>
        <v>542772244</v>
      </c>
      <c r="AW291" s="71">
        <f t="shared" si="1114"/>
        <v>387470022</v>
      </c>
      <c r="AX291" s="71">
        <f t="shared" si="1114"/>
        <v>4090597</v>
      </c>
      <c r="AY291" s="71">
        <f t="shared" si="1114"/>
        <v>132347485</v>
      </c>
      <c r="AZ291" s="71">
        <f t="shared" si="1114"/>
        <v>7749400</v>
      </c>
      <c r="BA291" s="71">
        <f t="shared" si="1114"/>
        <v>11114740</v>
      </c>
      <c r="BB291" s="71">
        <f t="shared" si="1114"/>
        <v>726.86999999999989</v>
      </c>
      <c r="BC291" s="71">
        <f t="shared" si="1114"/>
        <v>544.73</v>
      </c>
      <c r="BD291" s="71">
        <f t="shared" si="1114"/>
        <v>182.14000000000001</v>
      </c>
    </row>
    <row r="292" spans="7:56" x14ac:dyDescent="0.25">
      <c r="G292" s="70">
        <v>3124</v>
      </c>
      <c r="H292" s="71">
        <f t="shared" ref="H292:BD292" si="1115">SUMIF($E$7:$E$279,"=3124",H$7:H$279)</f>
        <v>49011899</v>
      </c>
      <c r="I292" s="71">
        <f t="shared" si="1115"/>
        <v>35404139</v>
      </c>
      <c r="J292" s="71">
        <f t="shared" si="1115"/>
        <v>425320</v>
      </c>
      <c r="K292" s="71">
        <f t="shared" si="1115"/>
        <v>12110357</v>
      </c>
      <c r="L292" s="71">
        <f t="shared" si="1115"/>
        <v>708083</v>
      </c>
      <c r="M292" s="71">
        <f t="shared" si="1115"/>
        <v>364000</v>
      </c>
      <c r="N292" s="71">
        <f t="shared" si="1115"/>
        <v>64.84</v>
      </c>
      <c r="O292" s="71">
        <f t="shared" si="1115"/>
        <v>50.92</v>
      </c>
      <c r="P292" s="71">
        <f t="shared" si="1115"/>
        <v>13.92</v>
      </c>
      <c r="Q292" s="71">
        <f t="shared" si="1115"/>
        <v>0</v>
      </c>
      <c r="R292" s="71">
        <f t="shared" si="1115"/>
        <v>0</v>
      </c>
      <c r="S292" s="71">
        <f t="shared" si="1115"/>
        <v>413165</v>
      </c>
      <c r="T292" s="71">
        <f t="shared" si="1115"/>
        <v>0</v>
      </c>
      <c r="U292" s="71">
        <f t="shared" si="1115"/>
        <v>0</v>
      </c>
      <c r="V292" s="71">
        <f t="shared" si="1115"/>
        <v>0</v>
      </c>
      <c r="W292" s="71">
        <f t="shared" si="1115"/>
        <v>0</v>
      </c>
      <c r="X292" s="71">
        <f t="shared" si="1115"/>
        <v>413165</v>
      </c>
      <c r="Y292" s="71">
        <f t="shared" si="1115"/>
        <v>0</v>
      </c>
      <c r="Z292" s="71">
        <f t="shared" si="1115"/>
        <v>0</v>
      </c>
      <c r="AA292" s="71">
        <f t="shared" si="1115"/>
        <v>0</v>
      </c>
      <c r="AB292" s="71">
        <f t="shared" si="1115"/>
        <v>0</v>
      </c>
      <c r="AC292" s="71">
        <f t="shared" si="1115"/>
        <v>413165</v>
      </c>
      <c r="AD292" s="71">
        <f t="shared" si="1115"/>
        <v>139650</v>
      </c>
      <c r="AE292" s="71">
        <f t="shared" si="1115"/>
        <v>8263</v>
      </c>
      <c r="AF292" s="71">
        <f t="shared" si="1115"/>
        <v>500</v>
      </c>
      <c r="AG292" s="71">
        <f t="shared" si="1115"/>
        <v>0</v>
      </c>
      <c r="AH292" s="71">
        <f t="shared" si="1115"/>
        <v>0</v>
      </c>
      <c r="AI292" s="71">
        <f t="shared" si="1115"/>
        <v>500</v>
      </c>
      <c r="AJ292" s="71">
        <f t="shared" si="1115"/>
        <v>0</v>
      </c>
      <c r="AK292" s="71">
        <f t="shared" si="1115"/>
        <v>0</v>
      </c>
      <c r="AL292" s="71">
        <f t="shared" si="1115"/>
        <v>0</v>
      </c>
      <c r="AM292" s="71">
        <f t="shared" si="1115"/>
        <v>1.51</v>
      </c>
      <c r="AN292" s="71">
        <f t="shared" si="1115"/>
        <v>0</v>
      </c>
      <c r="AO292" s="71">
        <f t="shared" si="1115"/>
        <v>0</v>
      </c>
      <c r="AP292" s="71">
        <f t="shared" si="1115"/>
        <v>0</v>
      </c>
      <c r="AQ292" s="71">
        <f t="shared" si="1115"/>
        <v>0</v>
      </c>
      <c r="AR292" s="71">
        <f t="shared" si="1115"/>
        <v>0</v>
      </c>
      <c r="AS292" s="71">
        <f t="shared" si="1115"/>
        <v>1.51</v>
      </c>
      <c r="AT292" s="71">
        <f t="shared" si="1115"/>
        <v>0</v>
      </c>
      <c r="AU292" s="71">
        <f t="shared" si="1115"/>
        <v>1.51</v>
      </c>
      <c r="AV292" s="71">
        <f t="shared" si="1115"/>
        <v>49573477</v>
      </c>
      <c r="AW292" s="71">
        <f t="shared" si="1115"/>
        <v>35817304</v>
      </c>
      <c r="AX292" s="71">
        <f t="shared" si="1115"/>
        <v>425320</v>
      </c>
      <c r="AY292" s="71">
        <f t="shared" si="1115"/>
        <v>12250007</v>
      </c>
      <c r="AZ292" s="71">
        <f t="shared" si="1115"/>
        <v>716346</v>
      </c>
      <c r="BA292" s="71">
        <f t="shared" si="1115"/>
        <v>364500</v>
      </c>
      <c r="BB292" s="71">
        <f t="shared" si="1115"/>
        <v>66.349999999999994</v>
      </c>
      <c r="BC292" s="71">
        <f t="shared" si="1115"/>
        <v>52.43</v>
      </c>
      <c r="BD292" s="71">
        <f t="shared" si="1115"/>
        <v>13.92</v>
      </c>
    </row>
    <row r="293" spans="7:56" x14ac:dyDescent="0.25">
      <c r="G293" s="70">
        <v>3133</v>
      </c>
      <c r="H293" s="71">
        <f t="shared" ref="H293:BD293" si="1116">SUMIF($E$7:$E$279,"=3133",H$7:H$279)</f>
        <v>112080911</v>
      </c>
      <c r="I293" s="71">
        <f t="shared" si="1116"/>
        <v>80765002</v>
      </c>
      <c r="J293" s="71">
        <f t="shared" si="1116"/>
        <v>1305000</v>
      </c>
      <c r="K293" s="71">
        <f t="shared" si="1116"/>
        <v>27739660</v>
      </c>
      <c r="L293" s="71">
        <f t="shared" si="1116"/>
        <v>1615301</v>
      </c>
      <c r="M293" s="71">
        <f t="shared" si="1116"/>
        <v>655948</v>
      </c>
      <c r="N293" s="71">
        <f t="shared" si="1116"/>
        <v>156.44000000000003</v>
      </c>
      <c r="O293" s="71">
        <f t="shared" si="1116"/>
        <v>98.44</v>
      </c>
      <c r="P293" s="71">
        <f t="shared" si="1116"/>
        <v>58.000000000000007</v>
      </c>
      <c r="Q293" s="71">
        <f t="shared" si="1116"/>
        <v>-290240</v>
      </c>
      <c r="R293" s="71">
        <f t="shared" si="1116"/>
        <v>0</v>
      </c>
      <c r="S293" s="71">
        <f t="shared" si="1116"/>
        <v>0</v>
      </c>
      <c r="T293" s="71">
        <f t="shared" si="1116"/>
        <v>0</v>
      </c>
      <c r="U293" s="71">
        <f t="shared" si="1116"/>
        <v>202640</v>
      </c>
      <c r="V293" s="71">
        <f t="shared" si="1116"/>
        <v>0</v>
      </c>
      <c r="W293" s="71">
        <f t="shared" si="1116"/>
        <v>0</v>
      </c>
      <c r="X293" s="71">
        <f t="shared" si="1116"/>
        <v>-87600</v>
      </c>
      <c r="Y293" s="71">
        <f t="shared" si="1116"/>
        <v>0</v>
      </c>
      <c r="Z293" s="71">
        <f t="shared" si="1116"/>
        <v>290240</v>
      </c>
      <c r="AA293" s="71">
        <f t="shared" si="1116"/>
        <v>0</v>
      </c>
      <c r="AB293" s="71">
        <f t="shared" si="1116"/>
        <v>290240</v>
      </c>
      <c r="AC293" s="71">
        <f t="shared" si="1116"/>
        <v>202640</v>
      </c>
      <c r="AD293" s="71">
        <f t="shared" si="1116"/>
        <v>68492</v>
      </c>
      <c r="AE293" s="71">
        <f t="shared" si="1116"/>
        <v>-1752</v>
      </c>
      <c r="AF293" s="71">
        <f t="shared" si="1116"/>
        <v>0</v>
      </c>
      <c r="AG293" s="71">
        <f t="shared" si="1116"/>
        <v>0</v>
      </c>
      <c r="AH293" s="71">
        <f t="shared" si="1116"/>
        <v>0</v>
      </c>
      <c r="AI293" s="71">
        <f t="shared" si="1116"/>
        <v>0</v>
      </c>
      <c r="AJ293" s="71">
        <f t="shared" si="1116"/>
        <v>-1.3877787807814457E-17</v>
      </c>
      <c r="AK293" s="71">
        <f t="shared" si="1116"/>
        <v>-0.57999999999999996</v>
      </c>
      <c r="AL293" s="71">
        <f t="shared" si="1116"/>
        <v>0</v>
      </c>
      <c r="AM293" s="71">
        <f t="shared" si="1116"/>
        <v>0</v>
      </c>
      <c r="AN293" s="71">
        <f t="shared" si="1116"/>
        <v>0.67</v>
      </c>
      <c r="AO293" s="71">
        <f t="shared" si="1116"/>
        <v>0</v>
      </c>
      <c r="AP293" s="71">
        <f t="shared" si="1116"/>
        <v>0</v>
      </c>
      <c r="AQ293" s="71">
        <f t="shared" si="1116"/>
        <v>0</v>
      </c>
      <c r="AR293" s="71">
        <f t="shared" si="1116"/>
        <v>0</v>
      </c>
      <c r="AS293" s="71">
        <f t="shared" si="1116"/>
        <v>0.67</v>
      </c>
      <c r="AT293" s="71">
        <f t="shared" si="1116"/>
        <v>-0.57999999999999996</v>
      </c>
      <c r="AU293" s="71">
        <f t="shared" si="1116"/>
        <v>9.0000000000000052E-2</v>
      </c>
      <c r="AV293" s="71">
        <f t="shared" si="1116"/>
        <v>112350291</v>
      </c>
      <c r="AW293" s="71">
        <f t="shared" si="1116"/>
        <v>80677402</v>
      </c>
      <c r="AX293" s="71">
        <f t="shared" si="1116"/>
        <v>1595240</v>
      </c>
      <c r="AY293" s="71">
        <f t="shared" si="1116"/>
        <v>27808152</v>
      </c>
      <c r="AZ293" s="71">
        <f t="shared" si="1116"/>
        <v>1613549</v>
      </c>
      <c r="BA293" s="71">
        <f t="shared" si="1116"/>
        <v>655948</v>
      </c>
      <c r="BB293" s="71">
        <f t="shared" si="1116"/>
        <v>156.53000000000003</v>
      </c>
      <c r="BC293" s="71">
        <f t="shared" si="1116"/>
        <v>99.110000000000014</v>
      </c>
      <c r="BD293" s="71">
        <f t="shared" si="1116"/>
        <v>57.419999999999995</v>
      </c>
    </row>
    <row r="294" spans="7:56" x14ac:dyDescent="0.25">
      <c r="G294" s="70">
        <v>3141</v>
      </c>
      <c r="H294" s="71">
        <f t="shared" ref="H294:BD294" si="1117">SUMIF($E$7:$E$279,"=3141",H$7:H$279)</f>
        <v>52596645</v>
      </c>
      <c r="I294" s="71">
        <f t="shared" si="1117"/>
        <v>37879209</v>
      </c>
      <c r="J294" s="71">
        <f t="shared" si="1117"/>
        <v>556000</v>
      </c>
      <c r="K294" s="71">
        <f t="shared" si="1117"/>
        <v>12991102</v>
      </c>
      <c r="L294" s="71">
        <f t="shared" si="1117"/>
        <v>757586</v>
      </c>
      <c r="M294" s="71">
        <f t="shared" si="1117"/>
        <v>412748</v>
      </c>
      <c r="N294" s="71">
        <f t="shared" si="1117"/>
        <v>119.47000000000001</v>
      </c>
      <c r="O294" s="71">
        <f t="shared" si="1117"/>
        <v>0</v>
      </c>
      <c r="P294" s="71">
        <f t="shared" si="1117"/>
        <v>119.47000000000001</v>
      </c>
      <c r="Q294" s="71">
        <f t="shared" si="1117"/>
        <v>39300</v>
      </c>
      <c r="R294" s="71">
        <f t="shared" si="1117"/>
        <v>0</v>
      </c>
      <c r="S294" s="71">
        <f t="shared" si="1117"/>
        <v>0</v>
      </c>
      <c r="T294" s="71">
        <f t="shared" si="1117"/>
        <v>0</v>
      </c>
      <c r="U294" s="71">
        <f t="shared" si="1117"/>
        <v>0</v>
      </c>
      <c r="V294" s="71">
        <f t="shared" si="1117"/>
        <v>0</v>
      </c>
      <c r="W294" s="71">
        <f t="shared" si="1117"/>
        <v>0</v>
      </c>
      <c r="X294" s="71">
        <f t="shared" si="1117"/>
        <v>39300</v>
      </c>
      <c r="Y294" s="71">
        <f t="shared" si="1117"/>
        <v>0</v>
      </c>
      <c r="Z294" s="71">
        <f t="shared" si="1117"/>
        <v>-39300</v>
      </c>
      <c r="AA294" s="71">
        <f t="shared" si="1117"/>
        <v>0</v>
      </c>
      <c r="AB294" s="71">
        <f t="shared" si="1117"/>
        <v>-39300</v>
      </c>
      <c r="AC294" s="71">
        <f t="shared" si="1117"/>
        <v>0</v>
      </c>
      <c r="AD294" s="71">
        <f t="shared" si="1117"/>
        <v>0</v>
      </c>
      <c r="AE294" s="71">
        <f t="shared" si="1117"/>
        <v>786</v>
      </c>
      <c r="AF294" s="71">
        <f t="shared" si="1117"/>
        <v>0</v>
      </c>
      <c r="AG294" s="71">
        <f t="shared" si="1117"/>
        <v>0</v>
      </c>
      <c r="AH294" s="71">
        <f t="shared" si="1117"/>
        <v>0</v>
      </c>
      <c r="AI294" s="71">
        <f t="shared" si="1117"/>
        <v>0</v>
      </c>
      <c r="AJ294" s="71">
        <f t="shared" si="1117"/>
        <v>0</v>
      </c>
      <c r="AK294" s="71">
        <f t="shared" si="1117"/>
        <v>-0.06</v>
      </c>
      <c r="AL294" s="71">
        <f t="shared" si="1117"/>
        <v>0</v>
      </c>
      <c r="AM294" s="71">
        <f t="shared" si="1117"/>
        <v>0</v>
      </c>
      <c r="AN294" s="71">
        <f t="shared" si="1117"/>
        <v>0</v>
      </c>
      <c r="AO294" s="71">
        <f t="shared" si="1117"/>
        <v>0</v>
      </c>
      <c r="AP294" s="71">
        <f t="shared" si="1117"/>
        <v>0</v>
      </c>
      <c r="AQ294" s="71">
        <f t="shared" si="1117"/>
        <v>0</v>
      </c>
      <c r="AR294" s="71">
        <f t="shared" si="1117"/>
        <v>0</v>
      </c>
      <c r="AS294" s="71">
        <f t="shared" si="1117"/>
        <v>0</v>
      </c>
      <c r="AT294" s="71">
        <f t="shared" si="1117"/>
        <v>-0.06</v>
      </c>
      <c r="AU294" s="71">
        <f t="shared" si="1117"/>
        <v>-0.06</v>
      </c>
      <c r="AV294" s="71">
        <f t="shared" si="1117"/>
        <v>52597431</v>
      </c>
      <c r="AW294" s="71">
        <f t="shared" si="1117"/>
        <v>37918509</v>
      </c>
      <c r="AX294" s="71">
        <f t="shared" si="1117"/>
        <v>516700</v>
      </c>
      <c r="AY294" s="71">
        <f t="shared" si="1117"/>
        <v>12991102</v>
      </c>
      <c r="AZ294" s="71">
        <f t="shared" si="1117"/>
        <v>758372</v>
      </c>
      <c r="BA294" s="71">
        <f t="shared" si="1117"/>
        <v>412748</v>
      </c>
      <c r="BB294" s="71">
        <f t="shared" si="1117"/>
        <v>119.41000000000001</v>
      </c>
      <c r="BC294" s="71">
        <f t="shared" si="1117"/>
        <v>0</v>
      </c>
      <c r="BD294" s="71">
        <f t="shared" si="1117"/>
        <v>119.41000000000001</v>
      </c>
    </row>
    <row r="295" spans="7:56" x14ac:dyDescent="0.25">
      <c r="G295" s="70">
        <v>3143</v>
      </c>
      <c r="H295" s="71">
        <f t="shared" ref="H295:BD295" si="1118">SUMIF($E$7:$E$279,"=3143",H$7:H$279)</f>
        <v>14186546</v>
      </c>
      <c r="I295" s="71">
        <f t="shared" si="1118"/>
        <v>10409884</v>
      </c>
      <c r="J295" s="71">
        <f t="shared" si="1118"/>
        <v>32200</v>
      </c>
      <c r="K295" s="71">
        <f t="shared" si="1118"/>
        <v>3529424</v>
      </c>
      <c r="L295" s="71">
        <f t="shared" si="1118"/>
        <v>208198</v>
      </c>
      <c r="M295" s="71">
        <f t="shared" si="1118"/>
        <v>6840</v>
      </c>
      <c r="N295" s="71">
        <f t="shared" si="1118"/>
        <v>24</v>
      </c>
      <c r="O295" s="71">
        <f t="shared" si="1118"/>
        <v>23.52</v>
      </c>
      <c r="P295" s="71">
        <f t="shared" si="1118"/>
        <v>0.48</v>
      </c>
      <c r="Q295" s="71">
        <f t="shared" si="1118"/>
        <v>0</v>
      </c>
      <c r="R295" s="71">
        <f t="shared" si="1118"/>
        <v>0</v>
      </c>
      <c r="S295" s="71">
        <f t="shared" si="1118"/>
        <v>0</v>
      </c>
      <c r="T295" s="71">
        <f t="shared" si="1118"/>
        <v>0</v>
      </c>
      <c r="U295" s="71">
        <f t="shared" si="1118"/>
        <v>0</v>
      </c>
      <c r="V295" s="71">
        <f t="shared" si="1118"/>
        <v>0</v>
      </c>
      <c r="W295" s="71">
        <f t="shared" si="1118"/>
        <v>0</v>
      </c>
      <c r="X295" s="71">
        <f t="shared" si="1118"/>
        <v>0</v>
      </c>
      <c r="Y295" s="71">
        <f t="shared" si="1118"/>
        <v>0</v>
      </c>
      <c r="Z295" s="71">
        <f t="shared" si="1118"/>
        <v>0</v>
      </c>
      <c r="AA295" s="71">
        <f t="shared" si="1118"/>
        <v>0</v>
      </c>
      <c r="AB295" s="71">
        <f t="shared" si="1118"/>
        <v>0</v>
      </c>
      <c r="AC295" s="71">
        <f t="shared" si="1118"/>
        <v>0</v>
      </c>
      <c r="AD295" s="71">
        <f t="shared" si="1118"/>
        <v>0</v>
      </c>
      <c r="AE295" s="71">
        <f t="shared" si="1118"/>
        <v>0</v>
      </c>
      <c r="AF295" s="71">
        <f t="shared" si="1118"/>
        <v>0</v>
      </c>
      <c r="AG295" s="71">
        <f t="shared" si="1118"/>
        <v>0</v>
      </c>
      <c r="AH295" s="71">
        <f t="shared" si="1118"/>
        <v>0</v>
      </c>
      <c r="AI295" s="71">
        <f t="shared" si="1118"/>
        <v>0</v>
      </c>
      <c r="AJ295" s="71">
        <f t="shared" si="1118"/>
        <v>0</v>
      </c>
      <c r="AK295" s="71">
        <f t="shared" si="1118"/>
        <v>0</v>
      </c>
      <c r="AL295" s="71">
        <f t="shared" si="1118"/>
        <v>0</v>
      </c>
      <c r="AM295" s="71">
        <f t="shared" si="1118"/>
        <v>0</v>
      </c>
      <c r="AN295" s="71">
        <f t="shared" si="1118"/>
        <v>0</v>
      </c>
      <c r="AO295" s="71">
        <f t="shared" si="1118"/>
        <v>0</v>
      </c>
      <c r="AP295" s="71">
        <f t="shared" si="1118"/>
        <v>0</v>
      </c>
      <c r="AQ295" s="71">
        <f t="shared" si="1118"/>
        <v>0</v>
      </c>
      <c r="AR295" s="71">
        <f t="shared" si="1118"/>
        <v>0</v>
      </c>
      <c r="AS295" s="71">
        <f t="shared" si="1118"/>
        <v>0</v>
      </c>
      <c r="AT295" s="71">
        <f t="shared" si="1118"/>
        <v>0</v>
      </c>
      <c r="AU295" s="71">
        <f t="shared" si="1118"/>
        <v>0</v>
      </c>
      <c r="AV295" s="71">
        <f t="shared" si="1118"/>
        <v>14186546</v>
      </c>
      <c r="AW295" s="71">
        <f t="shared" si="1118"/>
        <v>10409884</v>
      </c>
      <c r="AX295" s="71">
        <f t="shared" si="1118"/>
        <v>32200</v>
      </c>
      <c r="AY295" s="71">
        <f t="shared" si="1118"/>
        <v>3529424</v>
      </c>
      <c r="AZ295" s="71">
        <f t="shared" si="1118"/>
        <v>208198</v>
      </c>
      <c r="BA295" s="71">
        <f t="shared" si="1118"/>
        <v>6840</v>
      </c>
      <c r="BB295" s="71">
        <f t="shared" si="1118"/>
        <v>24</v>
      </c>
      <c r="BC295" s="71">
        <f t="shared" si="1118"/>
        <v>23.52</v>
      </c>
      <c r="BD295" s="71">
        <f t="shared" si="1118"/>
        <v>0.48</v>
      </c>
    </row>
    <row r="296" spans="7:56" x14ac:dyDescent="0.25">
      <c r="G296" s="70">
        <v>3145</v>
      </c>
      <c r="H296" s="71">
        <f t="shared" ref="H296:BD296" si="1119">SUMIF($E$7:$E$279,"=3145",H$7:H$279)</f>
        <v>9982946</v>
      </c>
      <c r="I296" s="71">
        <f t="shared" si="1119"/>
        <v>7286492</v>
      </c>
      <c r="J296" s="71">
        <f t="shared" si="1119"/>
        <v>0</v>
      </c>
      <c r="K296" s="71">
        <f t="shared" si="1119"/>
        <v>2462834</v>
      </c>
      <c r="L296" s="71">
        <f t="shared" si="1119"/>
        <v>145730</v>
      </c>
      <c r="M296" s="71">
        <f t="shared" si="1119"/>
        <v>87890</v>
      </c>
      <c r="N296" s="71">
        <f t="shared" si="1119"/>
        <v>17.600000000000001</v>
      </c>
      <c r="O296" s="71">
        <f t="shared" si="1119"/>
        <v>10.52</v>
      </c>
      <c r="P296" s="71">
        <f t="shared" si="1119"/>
        <v>7.08</v>
      </c>
      <c r="Q296" s="71">
        <f t="shared" si="1119"/>
        <v>0</v>
      </c>
      <c r="R296" s="71">
        <f t="shared" si="1119"/>
        <v>0</v>
      </c>
      <c r="S296" s="71">
        <f t="shared" si="1119"/>
        <v>0</v>
      </c>
      <c r="T296" s="71">
        <f t="shared" si="1119"/>
        <v>0</v>
      </c>
      <c r="U296" s="71">
        <f t="shared" si="1119"/>
        <v>0</v>
      </c>
      <c r="V296" s="71">
        <f t="shared" si="1119"/>
        <v>0</v>
      </c>
      <c r="W296" s="71">
        <f t="shared" si="1119"/>
        <v>0</v>
      </c>
      <c r="X296" s="71">
        <f t="shared" si="1119"/>
        <v>0</v>
      </c>
      <c r="Y296" s="71">
        <f t="shared" si="1119"/>
        <v>0</v>
      </c>
      <c r="Z296" s="71">
        <f t="shared" si="1119"/>
        <v>0</v>
      </c>
      <c r="AA296" s="71">
        <f t="shared" si="1119"/>
        <v>0</v>
      </c>
      <c r="AB296" s="71">
        <f t="shared" si="1119"/>
        <v>0</v>
      </c>
      <c r="AC296" s="71">
        <f t="shared" si="1119"/>
        <v>0</v>
      </c>
      <c r="AD296" s="71">
        <f t="shared" si="1119"/>
        <v>0</v>
      </c>
      <c r="AE296" s="71">
        <f t="shared" si="1119"/>
        <v>0</v>
      </c>
      <c r="AF296" s="71">
        <f t="shared" si="1119"/>
        <v>0</v>
      </c>
      <c r="AG296" s="71">
        <f t="shared" si="1119"/>
        <v>0</v>
      </c>
      <c r="AH296" s="71">
        <f t="shared" si="1119"/>
        <v>0</v>
      </c>
      <c r="AI296" s="71">
        <f t="shared" si="1119"/>
        <v>0</v>
      </c>
      <c r="AJ296" s="71">
        <f t="shared" si="1119"/>
        <v>0</v>
      </c>
      <c r="AK296" s="71">
        <f t="shared" si="1119"/>
        <v>0</v>
      </c>
      <c r="AL296" s="71">
        <f t="shared" si="1119"/>
        <v>0</v>
      </c>
      <c r="AM296" s="71">
        <f t="shared" si="1119"/>
        <v>0</v>
      </c>
      <c r="AN296" s="71">
        <f t="shared" si="1119"/>
        <v>0</v>
      </c>
      <c r="AO296" s="71">
        <f t="shared" si="1119"/>
        <v>0</v>
      </c>
      <c r="AP296" s="71">
        <f t="shared" si="1119"/>
        <v>0</v>
      </c>
      <c r="AQ296" s="71">
        <f t="shared" si="1119"/>
        <v>0</v>
      </c>
      <c r="AR296" s="71">
        <f t="shared" si="1119"/>
        <v>0</v>
      </c>
      <c r="AS296" s="71">
        <f t="shared" si="1119"/>
        <v>0</v>
      </c>
      <c r="AT296" s="71">
        <f t="shared" si="1119"/>
        <v>0</v>
      </c>
      <c r="AU296" s="71">
        <f t="shared" si="1119"/>
        <v>0</v>
      </c>
      <c r="AV296" s="71">
        <f t="shared" si="1119"/>
        <v>9982946</v>
      </c>
      <c r="AW296" s="71">
        <f t="shared" si="1119"/>
        <v>7286492</v>
      </c>
      <c r="AX296" s="71">
        <f t="shared" si="1119"/>
        <v>0</v>
      </c>
      <c r="AY296" s="71">
        <f t="shared" si="1119"/>
        <v>2462834</v>
      </c>
      <c r="AZ296" s="71">
        <f t="shared" si="1119"/>
        <v>145730</v>
      </c>
      <c r="BA296" s="71">
        <f t="shared" si="1119"/>
        <v>87890</v>
      </c>
      <c r="BB296" s="71">
        <f t="shared" si="1119"/>
        <v>17.600000000000001</v>
      </c>
      <c r="BC296" s="71">
        <f t="shared" si="1119"/>
        <v>10.52</v>
      </c>
      <c r="BD296" s="71">
        <f t="shared" si="1119"/>
        <v>7.08</v>
      </c>
    </row>
    <row r="297" spans="7:56" x14ac:dyDescent="0.25">
      <c r="G297" s="70">
        <v>3146</v>
      </c>
      <c r="H297" s="71">
        <f t="shared" ref="H297:BD297" si="1120">SUMIF($E$7:$E$279,"=3146",H$7:H$279)</f>
        <v>71961216</v>
      </c>
      <c r="I297" s="71">
        <f t="shared" si="1120"/>
        <v>51666589</v>
      </c>
      <c r="J297" s="71">
        <f t="shared" si="1120"/>
        <v>133514</v>
      </c>
      <c r="K297" s="71">
        <f t="shared" si="1120"/>
        <v>17508434</v>
      </c>
      <c r="L297" s="71">
        <f t="shared" si="1120"/>
        <v>1033332</v>
      </c>
      <c r="M297" s="71">
        <f t="shared" si="1120"/>
        <v>1619347</v>
      </c>
      <c r="N297" s="71">
        <f t="shared" si="1120"/>
        <v>90.91</v>
      </c>
      <c r="O297" s="71">
        <f t="shared" si="1120"/>
        <v>69.13</v>
      </c>
      <c r="P297" s="71">
        <f t="shared" si="1120"/>
        <v>21.779999999999998</v>
      </c>
      <c r="Q297" s="71">
        <f t="shared" si="1120"/>
        <v>-80000</v>
      </c>
      <c r="R297" s="71">
        <f t="shared" si="1120"/>
        <v>0</v>
      </c>
      <c r="S297" s="71">
        <f t="shared" si="1120"/>
        <v>0</v>
      </c>
      <c r="T297" s="71">
        <f t="shared" si="1120"/>
        <v>0</v>
      </c>
      <c r="U297" s="71">
        <f t="shared" si="1120"/>
        <v>103792</v>
      </c>
      <c r="V297" s="71">
        <f t="shared" si="1120"/>
        <v>0</v>
      </c>
      <c r="W297" s="71">
        <f t="shared" si="1120"/>
        <v>0</v>
      </c>
      <c r="X297" s="71">
        <f t="shared" si="1120"/>
        <v>23792</v>
      </c>
      <c r="Y297" s="71">
        <f t="shared" si="1120"/>
        <v>0</v>
      </c>
      <c r="Z297" s="71">
        <f t="shared" si="1120"/>
        <v>80000</v>
      </c>
      <c r="AA297" s="71">
        <f t="shared" si="1120"/>
        <v>0</v>
      </c>
      <c r="AB297" s="71">
        <f t="shared" si="1120"/>
        <v>80000</v>
      </c>
      <c r="AC297" s="71">
        <f t="shared" si="1120"/>
        <v>103792</v>
      </c>
      <c r="AD297" s="71">
        <f t="shared" si="1120"/>
        <v>35082</v>
      </c>
      <c r="AE297" s="71">
        <f t="shared" si="1120"/>
        <v>476</v>
      </c>
      <c r="AF297" s="71">
        <f t="shared" si="1120"/>
        <v>0</v>
      </c>
      <c r="AG297" s="71">
        <f t="shared" si="1120"/>
        <v>0</v>
      </c>
      <c r="AH297" s="71">
        <f t="shared" si="1120"/>
        <v>0</v>
      </c>
      <c r="AI297" s="71">
        <f t="shared" si="1120"/>
        <v>0</v>
      </c>
      <c r="AJ297" s="71">
        <f t="shared" si="1120"/>
        <v>-0.15</v>
      </c>
      <c r="AK297" s="71">
        <f t="shared" si="1120"/>
        <v>0</v>
      </c>
      <c r="AL297" s="71">
        <f t="shared" si="1120"/>
        <v>0</v>
      </c>
      <c r="AM297" s="71">
        <f t="shared" si="1120"/>
        <v>0</v>
      </c>
      <c r="AN297" s="71">
        <f t="shared" si="1120"/>
        <v>0.17</v>
      </c>
      <c r="AO297" s="71">
        <f t="shared" si="1120"/>
        <v>0</v>
      </c>
      <c r="AP297" s="71">
        <f t="shared" si="1120"/>
        <v>0</v>
      </c>
      <c r="AQ297" s="71">
        <f t="shared" si="1120"/>
        <v>0</v>
      </c>
      <c r="AR297" s="71">
        <f t="shared" si="1120"/>
        <v>0</v>
      </c>
      <c r="AS297" s="71">
        <f t="shared" si="1120"/>
        <v>2.0000000000000018E-2</v>
      </c>
      <c r="AT297" s="71">
        <f t="shared" si="1120"/>
        <v>0</v>
      </c>
      <c r="AU297" s="71">
        <f t="shared" si="1120"/>
        <v>2.0000000000000018E-2</v>
      </c>
      <c r="AV297" s="71">
        <f t="shared" si="1120"/>
        <v>72100566</v>
      </c>
      <c r="AW297" s="71">
        <f t="shared" si="1120"/>
        <v>51690381</v>
      </c>
      <c r="AX297" s="71">
        <f t="shared" si="1120"/>
        <v>213514</v>
      </c>
      <c r="AY297" s="71">
        <f t="shared" si="1120"/>
        <v>17543516</v>
      </c>
      <c r="AZ297" s="71">
        <f t="shared" si="1120"/>
        <v>1033808</v>
      </c>
      <c r="BA297" s="71">
        <f t="shared" si="1120"/>
        <v>1619347</v>
      </c>
      <c r="BB297" s="71">
        <f t="shared" si="1120"/>
        <v>90.929999999999993</v>
      </c>
      <c r="BC297" s="71">
        <f t="shared" si="1120"/>
        <v>69.150000000000006</v>
      </c>
      <c r="BD297" s="71">
        <f t="shared" si="1120"/>
        <v>21.779999999999998</v>
      </c>
    </row>
    <row r="298" spans="7:56" x14ac:dyDescent="0.25">
      <c r="G298" s="70">
        <v>3147</v>
      </c>
      <c r="H298" s="71">
        <f t="shared" ref="H298:BD298" si="1121">SUMIF($E$7:$E$279,"=3147",H$7:H$279)</f>
        <v>74238282</v>
      </c>
      <c r="I298" s="71">
        <f t="shared" si="1121"/>
        <v>52786049</v>
      </c>
      <c r="J298" s="71">
        <f t="shared" si="1121"/>
        <v>1540310</v>
      </c>
      <c r="K298" s="71">
        <f t="shared" si="1121"/>
        <v>18362310</v>
      </c>
      <c r="L298" s="71">
        <f t="shared" si="1121"/>
        <v>1055721</v>
      </c>
      <c r="M298" s="71">
        <f t="shared" si="1121"/>
        <v>493892</v>
      </c>
      <c r="N298" s="71">
        <f t="shared" si="1121"/>
        <v>119.8</v>
      </c>
      <c r="O298" s="71">
        <f t="shared" si="1121"/>
        <v>82.499999999999986</v>
      </c>
      <c r="P298" s="71">
        <f t="shared" si="1121"/>
        <v>37.29999999999999</v>
      </c>
      <c r="Q298" s="71">
        <f t="shared" si="1121"/>
        <v>-124090</v>
      </c>
      <c r="R298" s="71">
        <f t="shared" si="1121"/>
        <v>0</v>
      </c>
      <c r="S298" s="71">
        <f t="shared" si="1121"/>
        <v>0</v>
      </c>
      <c r="T298" s="71">
        <f t="shared" si="1121"/>
        <v>0</v>
      </c>
      <c r="U298" s="71">
        <f t="shared" si="1121"/>
        <v>0</v>
      </c>
      <c r="V298" s="71">
        <f t="shared" si="1121"/>
        <v>0</v>
      </c>
      <c r="W298" s="71">
        <f t="shared" si="1121"/>
        <v>0</v>
      </c>
      <c r="X298" s="71">
        <f t="shared" si="1121"/>
        <v>-124090</v>
      </c>
      <c r="Y298" s="71">
        <f t="shared" si="1121"/>
        <v>0</v>
      </c>
      <c r="Z298" s="71">
        <f t="shared" si="1121"/>
        <v>124090</v>
      </c>
      <c r="AA298" s="71">
        <f t="shared" si="1121"/>
        <v>0</v>
      </c>
      <c r="AB298" s="71">
        <f t="shared" si="1121"/>
        <v>124090</v>
      </c>
      <c r="AC298" s="71">
        <f t="shared" si="1121"/>
        <v>0</v>
      </c>
      <c r="AD298" s="71">
        <f t="shared" si="1121"/>
        <v>0</v>
      </c>
      <c r="AE298" s="71">
        <f t="shared" si="1121"/>
        <v>-2482</v>
      </c>
      <c r="AF298" s="71">
        <f t="shared" si="1121"/>
        <v>0</v>
      </c>
      <c r="AG298" s="71">
        <f t="shared" si="1121"/>
        <v>0</v>
      </c>
      <c r="AH298" s="71">
        <f t="shared" si="1121"/>
        <v>0</v>
      </c>
      <c r="AI298" s="71">
        <f t="shared" si="1121"/>
        <v>0</v>
      </c>
      <c r="AJ298" s="71">
        <f t="shared" si="1121"/>
        <v>0.03</v>
      </c>
      <c r="AK298" s="71">
        <f t="shared" si="1121"/>
        <v>1.0000000000000002E-2</v>
      </c>
      <c r="AL298" s="71">
        <f t="shared" si="1121"/>
        <v>0</v>
      </c>
      <c r="AM298" s="71">
        <f t="shared" si="1121"/>
        <v>0</v>
      </c>
      <c r="AN298" s="71">
        <f t="shared" si="1121"/>
        <v>0</v>
      </c>
      <c r="AO298" s="71">
        <f t="shared" si="1121"/>
        <v>0</v>
      </c>
      <c r="AP298" s="71">
        <f t="shared" si="1121"/>
        <v>0</v>
      </c>
      <c r="AQ298" s="71">
        <f t="shared" si="1121"/>
        <v>0</v>
      </c>
      <c r="AR298" s="71">
        <f t="shared" si="1121"/>
        <v>0</v>
      </c>
      <c r="AS298" s="71">
        <f t="shared" si="1121"/>
        <v>0.03</v>
      </c>
      <c r="AT298" s="71">
        <f t="shared" si="1121"/>
        <v>1.0000000000000002E-2</v>
      </c>
      <c r="AU298" s="71">
        <f t="shared" si="1121"/>
        <v>0.04</v>
      </c>
      <c r="AV298" s="71">
        <f t="shared" si="1121"/>
        <v>74235800</v>
      </c>
      <c r="AW298" s="71">
        <f t="shared" si="1121"/>
        <v>52661959</v>
      </c>
      <c r="AX298" s="71">
        <f t="shared" si="1121"/>
        <v>1664400</v>
      </c>
      <c r="AY298" s="71">
        <f t="shared" si="1121"/>
        <v>18362310</v>
      </c>
      <c r="AZ298" s="71">
        <f t="shared" si="1121"/>
        <v>1053239</v>
      </c>
      <c r="BA298" s="71">
        <f t="shared" si="1121"/>
        <v>493892</v>
      </c>
      <c r="BB298" s="71">
        <f t="shared" si="1121"/>
        <v>119.83999999999999</v>
      </c>
      <c r="BC298" s="71">
        <f t="shared" si="1121"/>
        <v>82.529999999999987</v>
      </c>
      <c r="BD298" s="71">
        <f t="shared" si="1121"/>
        <v>37.309999999999988</v>
      </c>
    </row>
    <row r="299" spans="7:56" x14ac:dyDescent="0.25">
      <c r="G299" s="70">
        <v>3150</v>
      </c>
      <c r="H299" s="71">
        <f t="shared" ref="H299:BD299" si="1122">SUMIF($E$7:$E$279,"=3150",H$7:H$279)</f>
        <v>20944149</v>
      </c>
      <c r="I299" s="71">
        <f t="shared" si="1122"/>
        <v>14468312</v>
      </c>
      <c r="J299" s="71">
        <f t="shared" si="1122"/>
        <v>850360</v>
      </c>
      <c r="K299" s="71">
        <f t="shared" si="1122"/>
        <v>5177711</v>
      </c>
      <c r="L299" s="71">
        <f t="shared" si="1122"/>
        <v>289366</v>
      </c>
      <c r="M299" s="71">
        <f t="shared" si="1122"/>
        <v>158400</v>
      </c>
      <c r="N299" s="71">
        <f t="shared" si="1122"/>
        <v>24.439999999999998</v>
      </c>
      <c r="O299" s="71">
        <f t="shared" si="1122"/>
        <v>21.35</v>
      </c>
      <c r="P299" s="71">
        <f t="shared" si="1122"/>
        <v>3.09</v>
      </c>
      <c r="Q299" s="71">
        <f t="shared" si="1122"/>
        <v>24160</v>
      </c>
      <c r="R299" s="71">
        <f t="shared" si="1122"/>
        <v>0</v>
      </c>
      <c r="S299" s="71">
        <f t="shared" si="1122"/>
        <v>0</v>
      </c>
      <c r="T299" s="71">
        <f t="shared" si="1122"/>
        <v>0</v>
      </c>
      <c r="U299" s="71">
        <f t="shared" si="1122"/>
        <v>0</v>
      </c>
      <c r="V299" s="71">
        <f t="shared" si="1122"/>
        <v>0</v>
      </c>
      <c r="W299" s="71">
        <f t="shared" si="1122"/>
        <v>0</v>
      </c>
      <c r="X299" s="71">
        <f t="shared" si="1122"/>
        <v>24160</v>
      </c>
      <c r="Y299" s="71">
        <f t="shared" si="1122"/>
        <v>0</v>
      </c>
      <c r="Z299" s="71">
        <f t="shared" si="1122"/>
        <v>-24160</v>
      </c>
      <c r="AA299" s="71">
        <f t="shared" si="1122"/>
        <v>0</v>
      </c>
      <c r="AB299" s="71">
        <f t="shared" si="1122"/>
        <v>-24160</v>
      </c>
      <c r="AC299" s="71">
        <f t="shared" si="1122"/>
        <v>0</v>
      </c>
      <c r="AD299" s="71">
        <f t="shared" si="1122"/>
        <v>0</v>
      </c>
      <c r="AE299" s="71">
        <f t="shared" si="1122"/>
        <v>483</v>
      </c>
      <c r="AF299" s="71">
        <f t="shared" si="1122"/>
        <v>0</v>
      </c>
      <c r="AG299" s="71">
        <f t="shared" si="1122"/>
        <v>0</v>
      </c>
      <c r="AH299" s="71">
        <f t="shared" si="1122"/>
        <v>0</v>
      </c>
      <c r="AI299" s="71">
        <f t="shared" si="1122"/>
        <v>0</v>
      </c>
      <c r="AJ299" s="71">
        <f t="shared" si="1122"/>
        <v>0.05</v>
      </c>
      <c r="AK299" s="71">
        <f t="shared" si="1122"/>
        <v>0.03</v>
      </c>
      <c r="AL299" s="71">
        <f t="shared" si="1122"/>
        <v>0</v>
      </c>
      <c r="AM299" s="71">
        <f t="shared" si="1122"/>
        <v>0</v>
      </c>
      <c r="AN299" s="71">
        <f t="shared" si="1122"/>
        <v>0</v>
      </c>
      <c r="AO299" s="71">
        <f t="shared" si="1122"/>
        <v>0</v>
      </c>
      <c r="AP299" s="71">
        <f t="shared" si="1122"/>
        <v>0</v>
      </c>
      <c r="AQ299" s="71">
        <f t="shared" si="1122"/>
        <v>0</v>
      </c>
      <c r="AR299" s="71">
        <f t="shared" si="1122"/>
        <v>0</v>
      </c>
      <c r="AS299" s="71">
        <f t="shared" si="1122"/>
        <v>0.05</v>
      </c>
      <c r="AT299" s="71">
        <f t="shared" si="1122"/>
        <v>0.03</v>
      </c>
      <c r="AU299" s="71">
        <f t="shared" si="1122"/>
        <v>0.08</v>
      </c>
      <c r="AV299" s="71">
        <f t="shared" si="1122"/>
        <v>20944632</v>
      </c>
      <c r="AW299" s="71">
        <f t="shared" si="1122"/>
        <v>14492472</v>
      </c>
      <c r="AX299" s="71">
        <f t="shared" si="1122"/>
        <v>826200</v>
      </c>
      <c r="AY299" s="71">
        <f t="shared" si="1122"/>
        <v>5177711</v>
      </c>
      <c r="AZ299" s="71">
        <f t="shared" si="1122"/>
        <v>289849</v>
      </c>
      <c r="BA299" s="71">
        <f t="shared" si="1122"/>
        <v>158400</v>
      </c>
      <c r="BB299" s="71">
        <f t="shared" si="1122"/>
        <v>24.519999999999996</v>
      </c>
      <c r="BC299" s="71">
        <f t="shared" si="1122"/>
        <v>21.4</v>
      </c>
      <c r="BD299" s="71">
        <f t="shared" si="1122"/>
        <v>3.12</v>
      </c>
    </row>
    <row r="300" spans="7:56" x14ac:dyDescent="0.25">
      <c r="G300" s="70">
        <v>3231</v>
      </c>
      <c r="H300" s="71">
        <f t="shared" ref="H300:BD300" si="1123">SUMIF($E$7:$E$279,"=3231",H$7:H$279)</f>
        <v>0</v>
      </c>
      <c r="I300" s="71">
        <f t="shared" si="1123"/>
        <v>0</v>
      </c>
      <c r="J300" s="71">
        <f t="shared" si="1123"/>
        <v>0</v>
      </c>
      <c r="K300" s="71">
        <f t="shared" si="1123"/>
        <v>0</v>
      </c>
      <c r="L300" s="71">
        <f t="shared" si="1123"/>
        <v>0</v>
      </c>
      <c r="M300" s="71">
        <f t="shared" si="1123"/>
        <v>0</v>
      </c>
      <c r="N300" s="71">
        <f t="shared" si="1123"/>
        <v>0</v>
      </c>
      <c r="O300" s="71">
        <f t="shared" si="1123"/>
        <v>0</v>
      </c>
      <c r="P300" s="71">
        <f t="shared" si="1123"/>
        <v>0</v>
      </c>
      <c r="Q300" s="71">
        <f t="shared" si="1123"/>
        <v>0</v>
      </c>
      <c r="R300" s="71">
        <f t="shared" si="1123"/>
        <v>0</v>
      </c>
      <c r="S300" s="71">
        <f t="shared" si="1123"/>
        <v>0</v>
      </c>
      <c r="T300" s="71">
        <f t="shared" si="1123"/>
        <v>0</v>
      </c>
      <c r="U300" s="71">
        <f t="shared" si="1123"/>
        <v>0</v>
      </c>
      <c r="V300" s="71">
        <f t="shared" si="1123"/>
        <v>0</v>
      </c>
      <c r="W300" s="71">
        <f t="shared" si="1123"/>
        <v>0</v>
      </c>
      <c r="X300" s="71">
        <f t="shared" si="1123"/>
        <v>0</v>
      </c>
      <c r="Y300" s="71">
        <f t="shared" si="1123"/>
        <v>0</v>
      </c>
      <c r="Z300" s="71">
        <f t="shared" si="1123"/>
        <v>0</v>
      </c>
      <c r="AA300" s="71">
        <f t="shared" si="1123"/>
        <v>0</v>
      </c>
      <c r="AB300" s="71">
        <f t="shared" si="1123"/>
        <v>0</v>
      </c>
      <c r="AC300" s="71">
        <f t="shared" si="1123"/>
        <v>0</v>
      </c>
      <c r="AD300" s="71">
        <f t="shared" si="1123"/>
        <v>0</v>
      </c>
      <c r="AE300" s="71">
        <f t="shared" si="1123"/>
        <v>0</v>
      </c>
      <c r="AF300" s="71">
        <f t="shared" si="1123"/>
        <v>0</v>
      </c>
      <c r="AG300" s="71">
        <f t="shared" si="1123"/>
        <v>0</v>
      </c>
      <c r="AH300" s="71">
        <f t="shared" si="1123"/>
        <v>0</v>
      </c>
      <c r="AI300" s="71">
        <f t="shared" si="1123"/>
        <v>0</v>
      </c>
      <c r="AJ300" s="71">
        <f t="shared" si="1123"/>
        <v>0</v>
      </c>
      <c r="AK300" s="71">
        <f t="shared" si="1123"/>
        <v>0</v>
      </c>
      <c r="AL300" s="71">
        <f t="shared" si="1123"/>
        <v>0</v>
      </c>
      <c r="AM300" s="71">
        <f t="shared" si="1123"/>
        <v>0</v>
      </c>
      <c r="AN300" s="71">
        <f t="shared" si="1123"/>
        <v>0</v>
      </c>
      <c r="AO300" s="71">
        <f t="shared" si="1123"/>
        <v>0</v>
      </c>
      <c r="AP300" s="71">
        <f t="shared" si="1123"/>
        <v>0</v>
      </c>
      <c r="AQ300" s="71">
        <f t="shared" si="1123"/>
        <v>0</v>
      </c>
      <c r="AR300" s="71">
        <f t="shared" si="1123"/>
        <v>0</v>
      </c>
      <c r="AS300" s="71">
        <f t="shared" si="1123"/>
        <v>0</v>
      </c>
      <c r="AT300" s="71">
        <f t="shared" si="1123"/>
        <v>0</v>
      </c>
      <c r="AU300" s="71">
        <f t="shared" si="1123"/>
        <v>0</v>
      </c>
      <c r="AV300" s="71">
        <f t="shared" si="1123"/>
        <v>0</v>
      </c>
      <c r="AW300" s="71">
        <f t="shared" si="1123"/>
        <v>0</v>
      </c>
      <c r="AX300" s="71">
        <f t="shared" si="1123"/>
        <v>0</v>
      </c>
      <c r="AY300" s="71">
        <f t="shared" si="1123"/>
        <v>0</v>
      </c>
      <c r="AZ300" s="71">
        <f t="shared" si="1123"/>
        <v>0</v>
      </c>
      <c r="BA300" s="71">
        <f t="shared" si="1123"/>
        <v>0</v>
      </c>
      <c r="BB300" s="71">
        <f t="shared" si="1123"/>
        <v>0</v>
      </c>
      <c r="BC300" s="71">
        <f t="shared" si="1123"/>
        <v>0</v>
      </c>
      <c r="BD300" s="71">
        <f t="shared" si="1123"/>
        <v>0</v>
      </c>
    </row>
    <row r="301" spans="7:56" x14ac:dyDescent="0.25">
      <c r="G301" s="70">
        <v>3233</v>
      </c>
      <c r="H301" s="71">
        <f t="shared" ref="H301:BD301" si="1124">SUMIF($E$7:$E$279,"=3233",H$7:H$279)</f>
        <v>0</v>
      </c>
      <c r="I301" s="71">
        <f t="shared" si="1124"/>
        <v>0</v>
      </c>
      <c r="J301" s="71">
        <f t="shared" si="1124"/>
        <v>0</v>
      </c>
      <c r="K301" s="71">
        <f t="shared" si="1124"/>
        <v>0</v>
      </c>
      <c r="L301" s="71">
        <f t="shared" si="1124"/>
        <v>0</v>
      </c>
      <c r="M301" s="71">
        <f t="shared" si="1124"/>
        <v>0</v>
      </c>
      <c r="N301" s="71">
        <f t="shared" si="1124"/>
        <v>0</v>
      </c>
      <c r="O301" s="71">
        <f t="shared" si="1124"/>
        <v>0</v>
      </c>
      <c r="P301" s="71">
        <f t="shared" si="1124"/>
        <v>0</v>
      </c>
      <c r="Q301" s="71">
        <f t="shared" si="1124"/>
        <v>0</v>
      </c>
      <c r="R301" s="71">
        <f t="shared" si="1124"/>
        <v>0</v>
      </c>
      <c r="S301" s="71">
        <f t="shared" si="1124"/>
        <v>0</v>
      </c>
      <c r="T301" s="71">
        <f t="shared" si="1124"/>
        <v>0</v>
      </c>
      <c r="U301" s="71">
        <f t="shared" si="1124"/>
        <v>0</v>
      </c>
      <c r="V301" s="71">
        <f t="shared" si="1124"/>
        <v>0</v>
      </c>
      <c r="W301" s="71">
        <f t="shared" si="1124"/>
        <v>0</v>
      </c>
      <c r="X301" s="71">
        <f t="shared" si="1124"/>
        <v>0</v>
      </c>
      <c r="Y301" s="71">
        <f t="shared" si="1124"/>
        <v>0</v>
      </c>
      <c r="Z301" s="71">
        <f t="shared" si="1124"/>
        <v>0</v>
      </c>
      <c r="AA301" s="71">
        <f t="shared" si="1124"/>
        <v>0</v>
      </c>
      <c r="AB301" s="71">
        <f t="shared" si="1124"/>
        <v>0</v>
      </c>
      <c r="AC301" s="71">
        <f t="shared" si="1124"/>
        <v>0</v>
      </c>
      <c r="AD301" s="71">
        <f t="shared" si="1124"/>
        <v>0</v>
      </c>
      <c r="AE301" s="71">
        <f t="shared" si="1124"/>
        <v>0</v>
      </c>
      <c r="AF301" s="71">
        <f t="shared" si="1124"/>
        <v>0</v>
      </c>
      <c r="AG301" s="71">
        <f t="shared" si="1124"/>
        <v>0</v>
      </c>
      <c r="AH301" s="71">
        <f t="shared" si="1124"/>
        <v>0</v>
      </c>
      <c r="AI301" s="71">
        <f t="shared" si="1124"/>
        <v>0</v>
      </c>
      <c r="AJ301" s="71">
        <f t="shared" si="1124"/>
        <v>0</v>
      </c>
      <c r="AK301" s="71">
        <f t="shared" si="1124"/>
        <v>0</v>
      </c>
      <c r="AL301" s="71">
        <f t="shared" si="1124"/>
        <v>0</v>
      </c>
      <c r="AM301" s="71">
        <f t="shared" si="1124"/>
        <v>0</v>
      </c>
      <c r="AN301" s="71">
        <f t="shared" si="1124"/>
        <v>0</v>
      </c>
      <c r="AO301" s="71">
        <f t="shared" si="1124"/>
        <v>0</v>
      </c>
      <c r="AP301" s="71">
        <f t="shared" si="1124"/>
        <v>0</v>
      </c>
      <c r="AQ301" s="71">
        <f t="shared" si="1124"/>
        <v>0</v>
      </c>
      <c r="AR301" s="71">
        <f t="shared" si="1124"/>
        <v>0</v>
      </c>
      <c r="AS301" s="71">
        <f t="shared" si="1124"/>
        <v>0</v>
      </c>
      <c r="AT301" s="71">
        <f t="shared" si="1124"/>
        <v>0</v>
      </c>
      <c r="AU301" s="71">
        <f t="shared" si="1124"/>
        <v>0</v>
      </c>
      <c r="AV301" s="71">
        <f t="shared" si="1124"/>
        <v>0</v>
      </c>
      <c r="AW301" s="71">
        <f t="shared" si="1124"/>
        <v>0</v>
      </c>
      <c r="AX301" s="71">
        <f t="shared" si="1124"/>
        <v>0</v>
      </c>
      <c r="AY301" s="71">
        <f t="shared" si="1124"/>
        <v>0</v>
      </c>
      <c r="AZ301" s="71">
        <f t="shared" si="1124"/>
        <v>0</v>
      </c>
      <c r="BA301" s="71">
        <f t="shared" si="1124"/>
        <v>0</v>
      </c>
      <c r="BB301" s="71">
        <f t="shared" si="1124"/>
        <v>0</v>
      </c>
      <c r="BC301" s="71">
        <f t="shared" si="1124"/>
        <v>0</v>
      </c>
      <c r="BD301" s="71">
        <f t="shared" si="1124"/>
        <v>0</v>
      </c>
    </row>
  </sheetData>
  <autoFilter ref="A6:BD279" xr:uid="{4A92A127-9E2E-4CB9-BBC1-C874FD25E4FB}"/>
  <mergeCells count="22">
    <mergeCell ref="H2:P3"/>
    <mergeCell ref="Q2:AU2"/>
    <mergeCell ref="AV2:BD3"/>
    <mergeCell ref="Q3:X4"/>
    <mergeCell ref="Y3:AB4"/>
    <mergeCell ref="AC3:AC5"/>
    <mergeCell ref="AD3:AD5"/>
    <mergeCell ref="AE3:AE5"/>
    <mergeCell ref="AF3:AI4"/>
    <mergeCell ref="AJ3:AU3"/>
    <mergeCell ref="H4:H5"/>
    <mergeCell ref="I4:M4"/>
    <mergeCell ref="N4:N5"/>
    <mergeCell ref="O4:P4"/>
    <mergeCell ref="BC4:BD4"/>
    <mergeCell ref="AJ4:AK4"/>
    <mergeCell ref="AS4:AU4"/>
    <mergeCell ref="AV4:AV5"/>
    <mergeCell ref="AW4:BA4"/>
    <mergeCell ref="BB4:BB5"/>
    <mergeCell ref="AN4:AO4"/>
    <mergeCell ref="AP4:AQ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7CB2-153B-4B86-8427-0C061FCE4A92}">
  <dimension ref="A1:CL282"/>
  <sheetViews>
    <sheetView showGridLines="0" workbookViewId="0">
      <pane xSplit="5" ySplit="6" topLeftCell="BS258" activePane="bottomRight" state="frozen"/>
      <selection pane="topRight" activeCell="F1" sqref="F1"/>
      <selection pane="bottomLeft" activeCell="A7" sqref="A7"/>
      <selection pane="bottomRight" activeCell="BZ105" sqref="BZ105"/>
    </sheetView>
  </sheetViews>
  <sheetFormatPr defaultRowHeight="15" x14ac:dyDescent="0.25"/>
  <cols>
    <col min="1" max="1" width="7" style="3" customWidth="1"/>
    <col min="2" max="2" width="12" style="3" customWidth="1"/>
    <col min="3" max="3" width="9.140625" style="3"/>
    <col min="4" max="4" width="55" style="3" customWidth="1"/>
    <col min="5" max="5" width="9.140625" style="19"/>
    <col min="6" max="7" width="15.7109375" style="3" customWidth="1"/>
    <col min="8" max="8" width="13.5703125" style="3" customWidth="1"/>
    <col min="9" max="9" width="9.140625" style="43"/>
    <col min="11" max="11" width="11" style="43" customWidth="1"/>
    <col min="12" max="12" width="10.7109375" style="43" customWidth="1"/>
    <col min="13" max="13" width="10.5703125" style="43" customWidth="1"/>
    <col min="14" max="19" width="9.140625" style="43"/>
    <col min="20" max="20" width="9.5703125" style="43" customWidth="1"/>
    <col min="21" max="21" width="10.42578125" style="43" customWidth="1"/>
    <col min="22" max="22" width="9.85546875" style="43" customWidth="1"/>
    <col min="23" max="23" width="10.85546875" style="43" customWidth="1"/>
    <col min="24" max="24" width="9.140625" style="43"/>
    <col min="25" max="25" width="10.85546875" style="43" customWidth="1"/>
    <col min="26" max="26" width="11.85546875" style="59" customWidth="1"/>
    <col min="27" max="27" width="10.7109375" style="59" customWidth="1"/>
    <col min="28" max="28" width="12.28515625" style="59" customWidth="1"/>
    <col min="29" max="29" width="11.7109375" style="59" customWidth="1"/>
    <col min="30" max="31" width="10.7109375" style="59" customWidth="1"/>
    <col min="32" max="32" width="13.5703125" style="3" customWidth="1"/>
    <col min="33" max="33" width="9.140625" style="43"/>
    <col min="35" max="35" width="11" style="43" customWidth="1"/>
    <col min="36" max="36" width="10.7109375" style="43" customWidth="1"/>
    <col min="37" max="37" width="10.5703125" style="43" customWidth="1"/>
    <col min="38" max="43" width="9.140625" style="43"/>
    <col min="44" max="44" width="9.5703125" style="91" customWidth="1"/>
    <col min="45" max="45" width="10.42578125" style="91" customWidth="1"/>
    <col min="46" max="46" width="9.140625" style="43"/>
    <col min="47" max="47" width="10.85546875" style="43" customWidth="1"/>
    <col min="48" max="48" width="11.85546875" style="88" customWidth="1"/>
    <col min="49" max="49" width="10.7109375" style="88" customWidth="1"/>
    <col min="50" max="50" width="12.28515625" style="88" customWidth="1"/>
    <col min="51" max="52" width="9.140625" style="96" hidden="1" customWidth="1"/>
    <col min="53" max="53" width="13.5703125" style="3" customWidth="1"/>
    <col min="54" max="54" width="9.140625" style="43"/>
    <col min="56" max="56" width="11" style="43" customWidth="1"/>
    <col min="57" max="57" width="10.7109375" style="43" customWidth="1"/>
    <col min="58" max="58" width="10.5703125" style="43" customWidth="1"/>
    <col min="59" max="64" width="9.140625" style="43"/>
    <col min="65" max="65" width="9.5703125" style="91" customWidth="1"/>
    <col min="66" max="66" width="10.42578125" style="91" customWidth="1"/>
    <col min="67" max="67" width="9.140625" style="43"/>
    <col min="68" max="68" width="10.85546875" style="43" customWidth="1"/>
    <col min="69" max="69" width="11.85546875" style="88" customWidth="1"/>
    <col min="70" max="70" width="10.7109375" style="88" customWidth="1"/>
    <col min="71" max="71" width="12.28515625" style="88" customWidth="1"/>
    <col min="72" max="72" width="13.5703125" style="3" customWidth="1"/>
    <col min="73" max="73" width="9.140625" style="43"/>
    <col min="75" max="75" width="11" style="43" customWidth="1"/>
    <col min="76" max="76" width="10.7109375" style="43" customWidth="1"/>
    <col min="77" max="77" width="10.5703125" style="43" customWidth="1"/>
    <col min="78" max="81" width="9.140625" style="43"/>
    <col min="82" max="83" width="9.85546875" style="43" bestFit="1" customWidth="1"/>
    <col min="84" max="84" width="9.5703125" style="91" customWidth="1"/>
    <col min="85" max="85" width="10.42578125" style="91" customWidth="1"/>
    <col min="86" max="86" width="9.140625" style="43"/>
    <col min="87" max="87" width="10.85546875" style="43" customWidth="1"/>
    <col min="88" max="88" width="11.85546875" style="88" customWidth="1"/>
    <col min="89" max="89" width="10.7109375" style="88" customWidth="1"/>
    <col min="90" max="90" width="12.28515625" style="88" customWidth="1"/>
  </cols>
  <sheetData>
    <row r="1" spans="1:90" x14ac:dyDescent="0.25">
      <c r="T1" s="59"/>
      <c r="U1" s="59"/>
      <c r="V1" s="59"/>
      <c r="W1" s="59"/>
      <c r="AR1" s="88"/>
      <c r="AS1" s="88"/>
      <c r="BM1" s="88"/>
      <c r="BN1" s="88"/>
      <c r="CF1" s="88"/>
      <c r="CG1" s="88"/>
    </row>
    <row r="2" spans="1:90" ht="15.75" x14ac:dyDescent="0.25">
      <c r="A2" s="42" t="s">
        <v>223</v>
      </c>
      <c r="B2" s="1"/>
      <c r="C2" s="1"/>
      <c r="D2"/>
      <c r="E2" s="1"/>
      <c r="F2" s="4"/>
      <c r="G2" s="4"/>
      <c r="H2" s="123" t="s">
        <v>224</v>
      </c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53" t="s">
        <v>241</v>
      </c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BA2" s="126" t="s">
        <v>252</v>
      </c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57" t="s">
        <v>257</v>
      </c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</row>
    <row r="3" spans="1:90" ht="36" customHeight="1" x14ac:dyDescent="0.25">
      <c r="A3" s="1"/>
      <c r="B3" s="1"/>
      <c r="C3" s="1"/>
      <c r="D3"/>
      <c r="E3" s="1"/>
      <c r="F3" s="11"/>
      <c r="G3" s="11"/>
      <c r="H3" s="127" t="s">
        <v>204</v>
      </c>
      <c r="I3" s="128" t="s">
        <v>205</v>
      </c>
      <c r="J3" s="129" t="s">
        <v>206</v>
      </c>
      <c r="K3" s="129"/>
      <c r="L3" s="129"/>
      <c r="M3" s="129"/>
      <c r="N3" s="125" t="s">
        <v>207</v>
      </c>
      <c r="O3" s="130" t="s">
        <v>208</v>
      </c>
      <c r="P3" s="128" t="s">
        <v>209</v>
      </c>
      <c r="Q3" s="131"/>
      <c r="R3" s="131"/>
      <c r="S3" s="130" t="s">
        <v>208</v>
      </c>
      <c r="T3" s="136" t="s">
        <v>260</v>
      </c>
      <c r="U3" s="137"/>
      <c r="V3" s="139" t="s">
        <v>261</v>
      </c>
      <c r="W3" s="140"/>
      <c r="X3" s="134" t="s">
        <v>231</v>
      </c>
      <c r="Y3" s="134"/>
      <c r="Z3" s="135"/>
      <c r="AA3" s="135"/>
      <c r="AB3" s="135"/>
      <c r="AC3" s="141" t="s">
        <v>232</v>
      </c>
      <c r="AD3" s="141"/>
      <c r="AE3" s="142"/>
      <c r="AF3" s="127" t="s">
        <v>204</v>
      </c>
      <c r="AG3" s="128" t="s">
        <v>205</v>
      </c>
      <c r="AH3" s="129" t="s">
        <v>206</v>
      </c>
      <c r="AI3" s="129"/>
      <c r="AJ3" s="129"/>
      <c r="AK3" s="129"/>
      <c r="AL3" s="125" t="s">
        <v>207</v>
      </c>
      <c r="AM3" s="130" t="s">
        <v>208</v>
      </c>
      <c r="AN3" s="128" t="s">
        <v>209</v>
      </c>
      <c r="AO3" s="131"/>
      <c r="AP3" s="131"/>
      <c r="AQ3" s="130" t="s">
        <v>208</v>
      </c>
      <c r="AR3" s="132" t="s">
        <v>259</v>
      </c>
      <c r="AS3" s="133"/>
      <c r="AT3" s="134" t="s">
        <v>245</v>
      </c>
      <c r="AU3" s="134"/>
      <c r="AV3" s="135"/>
      <c r="AW3" s="135"/>
      <c r="AX3" s="135"/>
      <c r="BA3" s="127" t="s">
        <v>204</v>
      </c>
      <c r="BB3" s="128" t="s">
        <v>205</v>
      </c>
      <c r="BC3" s="129" t="s">
        <v>206</v>
      </c>
      <c r="BD3" s="129"/>
      <c r="BE3" s="129"/>
      <c r="BF3" s="129"/>
      <c r="BG3" s="125" t="s">
        <v>207</v>
      </c>
      <c r="BH3" s="130" t="s">
        <v>208</v>
      </c>
      <c r="BI3" s="128" t="s">
        <v>209</v>
      </c>
      <c r="BJ3" s="131"/>
      <c r="BK3" s="131"/>
      <c r="BL3" s="130" t="s">
        <v>208</v>
      </c>
      <c r="BM3" s="132" t="s">
        <v>258</v>
      </c>
      <c r="BN3" s="133"/>
      <c r="BO3" s="134" t="s">
        <v>253</v>
      </c>
      <c r="BP3" s="134"/>
      <c r="BQ3" s="135"/>
      <c r="BR3" s="135"/>
      <c r="BS3" s="135"/>
      <c r="BT3" s="127" t="s">
        <v>204</v>
      </c>
      <c r="BU3" s="128" t="s">
        <v>205</v>
      </c>
      <c r="BV3" s="129" t="s">
        <v>206</v>
      </c>
      <c r="BW3" s="129"/>
      <c r="BX3" s="129"/>
      <c r="BY3" s="129"/>
      <c r="BZ3" s="125" t="s">
        <v>207</v>
      </c>
      <c r="CA3" s="130" t="s">
        <v>208</v>
      </c>
      <c r="CB3" s="128" t="s">
        <v>209</v>
      </c>
      <c r="CC3" s="131"/>
      <c r="CD3" s="131"/>
      <c r="CE3" s="130" t="s">
        <v>208</v>
      </c>
      <c r="CF3" s="132" t="s">
        <v>258</v>
      </c>
      <c r="CG3" s="133"/>
      <c r="CH3" s="134" t="s">
        <v>253</v>
      </c>
      <c r="CI3" s="134"/>
      <c r="CJ3" s="135"/>
      <c r="CK3" s="135"/>
      <c r="CL3" s="135"/>
    </row>
    <row r="4" spans="1:90" ht="35.25" customHeight="1" x14ac:dyDescent="0.25">
      <c r="A4"/>
      <c r="B4"/>
      <c r="C4"/>
      <c r="D4"/>
      <c r="E4" s="1"/>
      <c r="F4"/>
      <c r="G4"/>
      <c r="H4" s="127"/>
      <c r="I4" s="128"/>
      <c r="J4" s="125" t="s">
        <v>210</v>
      </c>
      <c r="K4" s="125"/>
      <c r="L4" s="125" t="s">
        <v>211</v>
      </c>
      <c r="M4" s="125"/>
      <c r="N4" s="125"/>
      <c r="O4" s="130"/>
      <c r="P4" s="128"/>
      <c r="Q4" s="143" t="s">
        <v>212</v>
      </c>
      <c r="R4" s="144" t="s">
        <v>213</v>
      </c>
      <c r="S4" s="130"/>
      <c r="T4" s="138" t="s">
        <v>233</v>
      </c>
      <c r="U4" s="138" t="s">
        <v>234</v>
      </c>
      <c r="V4" s="124" t="s">
        <v>228</v>
      </c>
      <c r="W4" s="124" t="s">
        <v>229</v>
      </c>
      <c r="X4" s="151" t="s">
        <v>216</v>
      </c>
      <c r="Y4" s="152"/>
      <c r="Z4" s="148" t="s">
        <v>230</v>
      </c>
      <c r="AA4" s="149"/>
      <c r="AB4" s="150"/>
      <c r="AC4" s="145" t="s">
        <v>235</v>
      </c>
      <c r="AD4" s="146"/>
      <c r="AE4" s="147"/>
      <c r="AF4" s="127"/>
      <c r="AG4" s="128"/>
      <c r="AH4" s="125" t="s">
        <v>210</v>
      </c>
      <c r="AI4" s="125"/>
      <c r="AJ4" s="125" t="s">
        <v>211</v>
      </c>
      <c r="AK4" s="125"/>
      <c r="AL4" s="125"/>
      <c r="AM4" s="130"/>
      <c r="AN4" s="128"/>
      <c r="AO4" s="143" t="s">
        <v>212</v>
      </c>
      <c r="AP4" s="144" t="s">
        <v>213</v>
      </c>
      <c r="AQ4" s="130"/>
      <c r="AR4" s="124" t="s">
        <v>242</v>
      </c>
      <c r="AS4" s="124" t="s">
        <v>243</v>
      </c>
      <c r="AT4" s="151" t="s">
        <v>216</v>
      </c>
      <c r="AU4" s="152"/>
      <c r="AV4" s="154" t="s">
        <v>244</v>
      </c>
      <c r="AW4" s="155"/>
      <c r="AX4" s="156"/>
      <c r="BA4" s="127"/>
      <c r="BB4" s="128"/>
      <c r="BC4" s="125" t="s">
        <v>210</v>
      </c>
      <c r="BD4" s="125"/>
      <c r="BE4" s="125" t="s">
        <v>211</v>
      </c>
      <c r="BF4" s="125"/>
      <c r="BG4" s="125"/>
      <c r="BH4" s="130"/>
      <c r="BI4" s="128"/>
      <c r="BJ4" s="143" t="s">
        <v>212</v>
      </c>
      <c r="BK4" s="144" t="s">
        <v>213</v>
      </c>
      <c r="BL4" s="130"/>
      <c r="BM4" s="124" t="s">
        <v>214</v>
      </c>
      <c r="BN4" s="124" t="s">
        <v>215</v>
      </c>
      <c r="BO4" s="151" t="s">
        <v>216</v>
      </c>
      <c r="BP4" s="152"/>
      <c r="BQ4" s="154" t="s">
        <v>254</v>
      </c>
      <c r="BR4" s="155"/>
      <c r="BS4" s="156"/>
      <c r="BT4" s="127"/>
      <c r="BU4" s="128"/>
      <c r="BV4" s="125" t="s">
        <v>210</v>
      </c>
      <c r="BW4" s="125"/>
      <c r="BX4" s="125" t="s">
        <v>211</v>
      </c>
      <c r="BY4" s="125"/>
      <c r="BZ4" s="125"/>
      <c r="CA4" s="130"/>
      <c r="CB4" s="128"/>
      <c r="CC4" s="143" t="s">
        <v>212</v>
      </c>
      <c r="CD4" s="144" t="s">
        <v>213</v>
      </c>
      <c r="CE4" s="130"/>
      <c r="CF4" s="124" t="s">
        <v>214</v>
      </c>
      <c r="CG4" s="124" t="s">
        <v>215</v>
      </c>
      <c r="CH4" s="151" t="s">
        <v>216</v>
      </c>
      <c r="CI4" s="152"/>
      <c r="CJ4" s="154" t="s">
        <v>254</v>
      </c>
      <c r="CK4" s="155"/>
      <c r="CL4" s="156"/>
    </row>
    <row r="5" spans="1:90" ht="56.25" x14ac:dyDescent="0.25">
      <c r="A5" s="13" t="s">
        <v>82</v>
      </c>
      <c r="B5" s="14" t="s">
        <v>83</v>
      </c>
      <c r="C5" s="14" t="s">
        <v>9</v>
      </c>
      <c r="D5" s="13" t="s">
        <v>84</v>
      </c>
      <c r="E5" s="13" t="s">
        <v>79</v>
      </c>
      <c r="F5" s="13" t="s">
        <v>12</v>
      </c>
      <c r="G5" s="13" t="s">
        <v>13</v>
      </c>
      <c r="H5" s="127"/>
      <c r="I5" s="128"/>
      <c r="J5" s="37" t="s">
        <v>221</v>
      </c>
      <c r="K5" s="38" t="s">
        <v>217</v>
      </c>
      <c r="L5" s="36" t="s">
        <v>212</v>
      </c>
      <c r="M5" s="38" t="s">
        <v>218</v>
      </c>
      <c r="N5" s="125"/>
      <c r="O5" s="130"/>
      <c r="P5" s="128"/>
      <c r="Q5" s="143"/>
      <c r="R5" s="144"/>
      <c r="S5" s="130"/>
      <c r="T5" s="138"/>
      <c r="U5" s="138"/>
      <c r="V5" s="124"/>
      <c r="W5" s="124"/>
      <c r="X5" s="44" t="s">
        <v>214</v>
      </c>
      <c r="Y5" s="44" t="s">
        <v>215</v>
      </c>
      <c r="Z5" s="75" t="s">
        <v>214</v>
      </c>
      <c r="AA5" s="75" t="s">
        <v>215</v>
      </c>
      <c r="AB5" s="76" t="s">
        <v>219</v>
      </c>
      <c r="AC5" s="60" t="s">
        <v>214</v>
      </c>
      <c r="AD5" s="60" t="s">
        <v>215</v>
      </c>
      <c r="AE5" s="61" t="s">
        <v>219</v>
      </c>
      <c r="AF5" s="127"/>
      <c r="AG5" s="128"/>
      <c r="AH5" s="37" t="s">
        <v>221</v>
      </c>
      <c r="AI5" s="38" t="s">
        <v>217</v>
      </c>
      <c r="AJ5" s="36" t="s">
        <v>212</v>
      </c>
      <c r="AK5" s="38" t="s">
        <v>218</v>
      </c>
      <c r="AL5" s="125"/>
      <c r="AM5" s="130"/>
      <c r="AN5" s="128"/>
      <c r="AO5" s="143"/>
      <c r="AP5" s="144"/>
      <c r="AQ5" s="130"/>
      <c r="AR5" s="124"/>
      <c r="AS5" s="124"/>
      <c r="AT5" s="44" t="s">
        <v>214</v>
      </c>
      <c r="AU5" s="44" t="s">
        <v>215</v>
      </c>
      <c r="AV5" s="92" t="s">
        <v>214</v>
      </c>
      <c r="AW5" s="92" t="s">
        <v>215</v>
      </c>
      <c r="AX5" s="93" t="s">
        <v>219</v>
      </c>
      <c r="BA5" s="127"/>
      <c r="BB5" s="128"/>
      <c r="BC5" s="37" t="s">
        <v>221</v>
      </c>
      <c r="BD5" s="38" t="s">
        <v>217</v>
      </c>
      <c r="BE5" s="36" t="s">
        <v>212</v>
      </c>
      <c r="BF5" s="38" t="s">
        <v>218</v>
      </c>
      <c r="BG5" s="125"/>
      <c r="BH5" s="130"/>
      <c r="BI5" s="128"/>
      <c r="BJ5" s="143"/>
      <c r="BK5" s="144"/>
      <c r="BL5" s="130"/>
      <c r="BM5" s="124"/>
      <c r="BN5" s="124"/>
      <c r="BO5" s="44" t="s">
        <v>214</v>
      </c>
      <c r="BP5" s="44" t="s">
        <v>215</v>
      </c>
      <c r="BQ5" s="92" t="s">
        <v>214</v>
      </c>
      <c r="BR5" s="92" t="s">
        <v>215</v>
      </c>
      <c r="BS5" s="93" t="s">
        <v>219</v>
      </c>
      <c r="BT5" s="127"/>
      <c r="BU5" s="128"/>
      <c r="BV5" s="37" t="s">
        <v>221</v>
      </c>
      <c r="BW5" s="38" t="s">
        <v>217</v>
      </c>
      <c r="BX5" s="36" t="s">
        <v>212</v>
      </c>
      <c r="BY5" s="38" t="s">
        <v>218</v>
      </c>
      <c r="BZ5" s="125"/>
      <c r="CA5" s="130"/>
      <c r="CB5" s="128"/>
      <c r="CC5" s="143"/>
      <c r="CD5" s="144"/>
      <c r="CE5" s="130"/>
      <c r="CF5" s="124"/>
      <c r="CG5" s="124"/>
      <c r="CH5" s="44" t="s">
        <v>214</v>
      </c>
      <c r="CI5" s="44" t="s">
        <v>215</v>
      </c>
      <c r="CJ5" s="92" t="s">
        <v>214</v>
      </c>
      <c r="CK5" s="92" t="s">
        <v>215</v>
      </c>
      <c r="CL5" s="93" t="s">
        <v>219</v>
      </c>
    </row>
    <row r="6" spans="1:90" x14ac:dyDescent="0.25">
      <c r="A6" s="16" t="s">
        <v>14</v>
      </c>
      <c r="B6" s="16" t="s">
        <v>0</v>
      </c>
      <c r="C6" s="16" t="s">
        <v>10</v>
      </c>
      <c r="D6" s="16" t="s">
        <v>15</v>
      </c>
      <c r="E6" s="2" t="s">
        <v>11</v>
      </c>
      <c r="F6" s="16" t="s">
        <v>16</v>
      </c>
      <c r="G6" s="16" t="s">
        <v>90</v>
      </c>
      <c r="H6" s="39" t="s">
        <v>220</v>
      </c>
      <c r="I6" s="40" t="s">
        <v>220</v>
      </c>
      <c r="J6" s="40" t="s">
        <v>220</v>
      </c>
      <c r="K6" s="40" t="s">
        <v>220</v>
      </c>
      <c r="L6" s="40" t="s">
        <v>220</v>
      </c>
      <c r="M6" s="40" t="s">
        <v>220</v>
      </c>
      <c r="N6" s="40" t="s">
        <v>220</v>
      </c>
      <c r="O6" s="40" t="s">
        <v>220</v>
      </c>
      <c r="P6" s="40" t="s">
        <v>220</v>
      </c>
      <c r="Q6" s="40" t="s">
        <v>220</v>
      </c>
      <c r="R6" s="40" t="s">
        <v>220</v>
      </c>
      <c r="S6" s="40" t="s">
        <v>220</v>
      </c>
      <c r="T6" s="72" t="s">
        <v>220</v>
      </c>
      <c r="U6" s="72" t="s">
        <v>220</v>
      </c>
      <c r="V6" s="40"/>
      <c r="W6" s="40"/>
      <c r="X6" s="40" t="s">
        <v>220</v>
      </c>
      <c r="Y6" s="40" t="s">
        <v>220</v>
      </c>
      <c r="Z6" s="77" t="s">
        <v>220</v>
      </c>
      <c r="AA6" s="77" t="s">
        <v>220</v>
      </c>
      <c r="AB6" s="77" t="s">
        <v>220</v>
      </c>
      <c r="AC6" s="62" t="s">
        <v>220</v>
      </c>
      <c r="AD6" s="62" t="s">
        <v>220</v>
      </c>
      <c r="AE6" s="62" t="s">
        <v>220</v>
      </c>
      <c r="AF6" s="39" t="s">
        <v>220</v>
      </c>
      <c r="AG6" s="40" t="s">
        <v>220</v>
      </c>
      <c r="AH6" s="40" t="s">
        <v>220</v>
      </c>
      <c r="AI6" s="40" t="s">
        <v>220</v>
      </c>
      <c r="AJ6" s="40" t="s">
        <v>220</v>
      </c>
      <c r="AK6" s="40" t="s">
        <v>220</v>
      </c>
      <c r="AL6" s="40" t="s">
        <v>220</v>
      </c>
      <c r="AM6" s="40" t="s">
        <v>220</v>
      </c>
      <c r="AN6" s="40" t="s">
        <v>220</v>
      </c>
      <c r="AO6" s="40" t="s">
        <v>220</v>
      </c>
      <c r="AP6" s="40" t="s">
        <v>220</v>
      </c>
      <c r="AQ6" s="40" t="s">
        <v>220</v>
      </c>
      <c r="AR6" s="89" t="s">
        <v>220</v>
      </c>
      <c r="AS6" s="89" t="s">
        <v>220</v>
      </c>
      <c r="AT6" s="40" t="s">
        <v>220</v>
      </c>
      <c r="AU6" s="40" t="s">
        <v>220</v>
      </c>
      <c r="AV6" s="94" t="s">
        <v>220</v>
      </c>
      <c r="AW6" s="94" t="s">
        <v>220</v>
      </c>
      <c r="AX6" s="94" t="s">
        <v>220</v>
      </c>
      <c r="BA6" s="39" t="s">
        <v>220</v>
      </c>
      <c r="BB6" s="40" t="s">
        <v>220</v>
      </c>
      <c r="BC6" s="40" t="s">
        <v>220</v>
      </c>
      <c r="BD6" s="40" t="s">
        <v>220</v>
      </c>
      <c r="BE6" s="40" t="s">
        <v>220</v>
      </c>
      <c r="BF6" s="40" t="s">
        <v>220</v>
      </c>
      <c r="BG6" s="40" t="s">
        <v>220</v>
      </c>
      <c r="BH6" s="40" t="s">
        <v>220</v>
      </c>
      <c r="BI6" s="40" t="s">
        <v>220</v>
      </c>
      <c r="BJ6" s="40" t="s">
        <v>220</v>
      </c>
      <c r="BK6" s="40" t="s">
        <v>220</v>
      </c>
      <c r="BL6" s="40" t="s">
        <v>220</v>
      </c>
      <c r="BM6" s="89" t="s">
        <v>220</v>
      </c>
      <c r="BN6" s="89" t="s">
        <v>220</v>
      </c>
      <c r="BO6" s="40" t="s">
        <v>220</v>
      </c>
      <c r="BP6" s="40" t="s">
        <v>220</v>
      </c>
      <c r="BQ6" s="94" t="s">
        <v>220</v>
      </c>
      <c r="BR6" s="94" t="s">
        <v>220</v>
      </c>
      <c r="BS6" s="94" t="s">
        <v>220</v>
      </c>
      <c r="BT6" s="39" t="s">
        <v>220</v>
      </c>
      <c r="BU6" s="40" t="s">
        <v>220</v>
      </c>
      <c r="BV6" s="40" t="s">
        <v>220</v>
      </c>
      <c r="BW6" s="40" t="s">
        <v>220</v>
      </c>
      <c r="BX6" s="40" t="s">
        <v>220</v>
      </c>
      <c r="BY6" s="40" t="s">
        <v>220</v>
      </c>
      <c r="BZ6" s="40" t="s">
        <v>220</v>
      </c>
      <c r="CA6" s="40" t="s">
        <v>220</v>
      </c>
      <c r="CB6" s="40" t="s">
        <v>220</v>
      </c>
      <c r="CC6" s="40" t="s">
        <v>220</v>
      </c>
      <c r="CD6" s="40" t="s">
        <v>220</v>
      </c>
      <c r="CE6" s="40" t="s">
        <v>220</v>
      </c>
      <c r="CF6" s="89" t="s">
        <v>220</v>
      </c>
      <c r="CG6" s="89" t="s">
        <v>220</v>
      </c>
      <c r="CH6" s="40" t="s">
        <v>220</v>
      </c>
      <c r="CI6" s="40" t="s">
        <v>220</v>
      </c>
      <c r="CJ6" s="94" t="s">
        <v>220</v>
      </c>
      <c r="CK6" s="94" t="s">
        <v>220</v>
      </c>
      <c r="CL6" s="94" t="s">
        <v>220</v>
      </c>
    </row>
    <row r="7" spans="1:90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71</v>
      </c>
      <c r="G7" s="2" t="s">
        <v>19</v>
      </c>
      <c r="H7" s="41">
        <f>I7+P7</f>
        <v>40000</v>
      </c>
      <c r="I7" s="41">
        <f>K7+L7+M7+N7+O7</f>
        <v>20000</v>
      </c>
      <c r="J7" s="5"/>
      <c r="K7" s="9"/>
      <c r="L7" s="9">
        <v>20000</v>
      </c>
      <c r="M7" s="9"/>
      <c r="N7" s="9"/>
      <c r="O7" s="9"/>
      <c r="P7" s="41">
        <f>Q7+R7+S7</f>
        <v>20000</v>
      </c>
      <c r="Q7" s="9">
        <v>20000</v>
      </c>
      <c r="R7" s="9"/>
      <c r="S7" s="9"/>
      <c r="T7" s="73">
        <f>(L7+M7+N7)*-1</f>
        <v>-20000</v>
      </c>
      <c r="U7" s="73">
        <f>(Q7+R7)*-1</f>
        <v>-20000</v>
      </c>
      <c r="V7" s="9">
        <f t="shared" ref="V7:W9" si="0">ROUND(T7*0.65,0)</f>
        <v>-13000</v>
      </c>
      <c r="W7" s="9">
        <f t="shared" si="0"/>
        <v>-13000</v>
      </c>
      <c r="X7" s="9">
        <v>56067</v>
      </c>
      <c r="Y7" s="9">
        <v>27130</v>
      </c>
      <c r="Z7" s="78">
        <f>IF(T7=0,0,ROUND((T7+L7)/X7/10,2))</f>
        <v>0</v>
      </c>
      <c r="AA7" s="78">
        <f>IF(U7=0,0,ROUND((U7+Q7)/Y7/10,2))</f>
        <v>0</v>
      </c>
      <c r="AB7" s="78">
        <f>Z7+AA7</f>
        <v>0</v>
      </c>
      <c r="AC7" s="47">
        <v>-0.03</v>
      </c>
      <c r="AD7" s="47">
        <v>-0.05</v>
      </c>
      <c r="AE7" s="47">
        <f>AC7+AD7</f>
        <v>-0.08</v>
      </c>
      <c r="AF7" s="41">
        <f>AG7+AN7</f>
        <v>40000</v>
      </c>
      <c r="AG7" s="41">
        <f>AI7+AJ7+AK7+AL7+AM7</f>
        <v>20000</v>
      </c>
      <c r="AH7" s="5"/>
      <c r="AI7" s="9"/>
      <c r="AJ7" s="9">
        <v>20000</v>
      </c>
      <c r="AK7" s="9"/>
      <c r="AL7" s="9"/>
      <c r="AM7" s="9"/>
      <c r="AN7" s="41">
        <f>AO7+AP7+AQ7</f>
        <v>20000</v>
      </c>
      <c r="AO7" s="9">
        <v>20000</v>
      </c>
      <c r="AP7" s="9"/>
      <c r="AQ7" s="9"/>
      <c r="AR7" s="90">
        <f>((AL7+AK7+AJ7)-((V7)*-1))*-1</f>
        <v>-7000</v>
      </c>
      <c r="AS7" s="90">
        <f>((AO7+AP7)-((W7)*-1))*-1</f>
        <v>-7000</v>
      </c>
      <c r="AT7" s="9">
        <v>56067</v>
      </c>
      <c r="AU7" s="9">
        <v>27130</v>
      </c>
      <c r="AV7" s="95">
        <f>ROUND((AY7/AT7/10)+(AC7),2)*-1</f>
        <v>0.03</v>
      </c>
      <c r="AW7" s="95">
        <f>ROUND((AZ7/AU7/10)+AD7,2)*-1</f>
        <v>0.05</v>
      </c>
      <c r="AX7" s="95">
        <f>AV7+AW7</f>
        <v>0.08</v>
      </c>
      <c r="AY7" s="97">
        <f>AK7+AL7</f>
        <v>0</v>
      </c>
      <c r="AZ7" s="97">
        <f>AP7</f>
        <v>0</v>
      </c>
      <c r="BA7" s="98">
        <f>BB7+BI7</f>
        <v>40000</v>
      </c>
      <c r="BB7" s="98">
        <f>BD7+BE7+BF7+BG7+BH7</f>
        <v>20000</v>
      </c>
      <c r="BC7" s="99"/>
      <c r="BD7" s="90"/>
      <c r="BE7" s="90">
        <v>20000</v>
      </c>
      <c r="BF7" s="90"/>
      <c r="BG7" s="90"/>
      <c r="BH7" s="90"/>
      <c r="BI7" s="98">
        <f>BJ7+BK7+BL7</f>
        <v>20000</v>
      </c>
      <c r="BJ7" s="90">
        <v>20000</v>
      </c>
      <c r="BK7" s="90"/>
      <c r="BL7" s="90"/>
      <c r="BM7" s="90">
        <f>(BE7+BF7+BG7)-(AJ7+AK7+AL7)</f>
        <v>0</v>
      </c>
      <c r="BN7" s="90">
        <f>(BJ7+BK7)-(AO7+AP7)</f>
        <v>0</v>
      </c>
      <c r="BO7" s="9">
        <v>56067</v>
      </c>
      <c r="BP7" s="9">
        <v>27130</v>
      </c>
      <c r="BQ7" s="95">
        <f>ROUND(((BF7+BG7)-(AK7+AL7))/BO7/10,2)*-1</f>
        <v>0</v>
      </c>
      <c r="BR7" s="95">
        <f>ROUND(((BK7-AP7)/BP7/10),2)*-1</f>
        <v>0</v>
      </c>
      <c r="BS7" s="95">
        <f>BQ7+BR7</f>
        <v>0</v>
      </c>
      <c r="BT7" s="98">
        <f>BU7+CB7</f>
        <v>40000</v>
      </c>
      <c r="BU7" s="98">
        <f>BW7+BX7+BY7+BZ7+CA7</f>
        <v>20000</v>
      </c>
      <c r="BV7" s="99"/>
      <c r="BW7" s="90"/>
      <c r="BX7" s="90">
        <v>20000</v>
      </c>
      <c r="BY7" s="90"/>
      <c r="BZ7" s="90"/>
      <c r="CA7" s="90"/>
      <c r="CB7" s="98">
        <f>CC7+CD7+CE7</f>
        <v>20000</v>
      </c>
      <c r="CC7" s="90">
        <v>20000</v>
      </c>
      <c r="CD7" s="90"/>
      <c r="CE7" s="90"/>
      <c r="CF7" s="90">
        <f>(BX7+BY7+BZ7)-(BE7+BF7+BG7)</f>
        <v>0</v>
      </c>
      <c r="CG7" s="90">
        <f>(CC7+CD7)-(BJ7+BK7)</f>
        <v>0</v>
      </c>
      <c r="CH7" s="9">
        <v>56067</v>
      </c>
      <c r="CI7" s="9">
        <v>27130</v>
      </c>
      <c r="CJ7" s="101">
        <f>ROUND(((BY7+BZ7)-(BF7+BG7))/CH7/10,2)*-1</f>
        <v>0</v>
      </c>
      <c r="CK7" s="101">
        <f>ROUND(((CD7-BK7)/CI7/10),2)*-1</f>
        <v>0</v>
      </c>
      <c r="CL7" s="101">
        <f>CJ7+CK7</f>
        <v>0</v>
      </c>
    </row>
    <row r="8" spans="1:90" x14ac:dyDescent="0.25">
      <c r="A8" s="5">
        <v>1401</v>
      </c>
      <c r="B8" s="2">
        <v>600009998</v>
      </c>
      <c r="C8" s="7">
        <v>62237004</v>
      </c>
      <c r="D8" s="8" t="s">
        <v>17</v>
      </c>
      <c r="E8" s="20">
        <v>3121</v>
      </c>
      <c r="F8" s="20" t="s">
        <v>110</v>
      </c>
      <c r="G8" s="20" t="s">
        <v>96</v>
      </c>
      <c r="H8" s="41">
        <f>I8+P8</f>
        <v>0</v>
      </c>
      <c r="I8" s="41">
        <f>K8+L8+M8+N8+O8</f>
        <v>0</v>
      </c>
      <c r="J8" s="5"/>
      <c r="K8" s="9"/>
      <c r="L8" s="9"/>
      <c r="M8" s="9"/>
      <c r="N8" s="9"/>
      <c r="O8" s="9"/>
      <c r="P8" s="41">
        <f>Q8+R8+S8</f>
        <v>0</v>
      </c>
      <c r="Q8" s="9"/>
      <c r="R8" s="9"/>
      <c r="S8" s="9"/>
      <c r="T8" s="73">
        <f>(L8+M8+N8)*-1</f>
        <v>0</v>
      </c>
      <c r="U8" s="73">
        <f>(Q8+R8)*-1</f>
        <v>0</v>
      </c>
      <c r="V8" s="9">
        <f t="shared" si="0"/>
        <v>0</v>
      </c>
      <c r="W8" s="9">
        <f t="shared" si="0"/>
        <v>0</v>
      </c>
      <c r="X8" s="46" t="s">
        <v>225</v>
      </c>
      <c r="Y8" s="46" t="s">
        <v>225</v>
      </c>
      <c r="Z8" s="78">
        <f>IF(T8=0,0,ROUND((T8+L8)/X8/10,2))</f>
        <v>0</v>
      </c>
      <c r="AA8" s="78">
        <f>IF(U8=0,0,ROUND((U8+Q8)/Y8/10,2))</f>
        <v>0</v>
      </c>
      <c r="AB8" s="78">
        <f>Z8+AA8</f>
        <v>0</v>
      </c>
      <c r="AC8" s="47">
        <v>0</v>
      </c>
      <c r="AD8" s="47">
        <v>0</v>
      </c>
      <c r="AE8" s="47">
        <f>AC8+AD8</f>
        <v>0</v>
      </c>
      <c r="AF8" s="41">
        <f>AG8+AN8</f>
        <v>0</v>
      </c>
      <c r="AG8" s="41">
        <f>AI8+AJ8+AK8+AL8+AM8</f>
        <v>0</v>
      </c>
      <c r="AH8" s="5"/>
      <c r="AI8" s="9"/>
      <c r="AJ8" s="9"/>
      <c r="AK8" s="9"/>
      <c r="AL8" s="9"/>
      <c r="AM8" s="9"/>
      <c r="AN8" s="41">
        <f>AO8+AP8+AQ8</f>
        <v>0</v>
      </c>
      <c r="AO8" s="9"/>
      <c r="AP8" s="9"/>
      <c r="AQ8" s="9"/>
      <c r="AR8" s="90">
        <f>((AL8+AK8+AJ8)-((V8)*-1))*-1</f>
        <v>0</v>
      </c>
      <c r="AS8" s="90">
        <f>((AO8+AP8)-((W8)*-1))*-1</f>
        <v>0</v>
      </c>
      <c r="AT8" s="46" t="s">
        <v>225</v>
      </c>
      <c r="AU8" s="46" t="s">
        <v>225</v>
      </c>
      <c r="AV8" s="95">
        <v>0</v>
      </c>
      <c r="AW8" s="95">
        <v>0</v>
      </c>
      <c r="AX8" s="95">
        <f>AV8+AW8</f>
        <v>0</v>
      </c>
      <c r="AY8" s="97">
        <f t="shared" ref="AY8:AY9" si="1">AK8+AL8</f>
        <v>0</v>
      </c>
      <c r="AZ8" s="97">
        <f t="shared" ref="AZ8:AZ9" si="2">AP8</f>
        <v>0</v>
      </c>
      <c r="BA8" s="98">
        <f>BB8+BI8</f>
        <v>0</v>
      </c>
      <c r="BB8" s="98">
        <f>BD8+BE8+BF8+BG8+BH8</f>
        <v>0</v>
      </c>
      <c r="BC8" s="99"/>
      <c r="BD8" s="90"/>
      <c r="BE8" s="90"/>
      <c r="BF8" s="90"/>
      <c r="BG8" s="90"/>
      <c r="BH8" s="90"/>
      <c r="BI8" s="98">
        <f>BJ8+BK8+BL8</f>
        <v>0</v>
      </c>
      <c r="BJ8" s="90"/>
      <c r="BK8" s="90"/>
      <c r="BL8" s="90"/>
      <c r="BM8" s="90">
        <f t="shared" ref="BM8:BM9" si="3">(BE8+BF8+BG8)-(AJ8+AK8+AL8)</f>
        <v>0</v>
      </c>
      <c r="BN8" s="90">
        <f t="shared" ref="BN8:BN9" si="4">(BJ8+BK8)-(AO8+AP8)</f>
        <v>0</v>
      </c>
      <c r="BO8" s="46" t="s">
        <v>225</v>
      </c>
      <c r="BP8" s="46" t="s">
        <v>225</v>
      </c>
      <c r="BQ8" s="95">
        <v>0</v>
      </c>
      <c r="BR8" s="95">
        <v>0</v>
      </c>
      <c r="BS8" s="95">
        <f>BQ8+BR8</f>
        <v>0</v>
      </c>
      <c r="BT8" s="98">
        <f>BU8+CB8</f>
        <v>0</v>
      </c>
      <c r="BU8" s="98">
        <f>BW8+BX8+BY8+BZ8+CA8</f>
        <v>0</v>
      </c>
      <c r="BV8" s="99"/>
      <c r="BW8" s="90"/>
      <c r="BX8" s="90"/>
      <c r="BY8" s="90"/>
      <c r="BZ8" s="90"/>
      <c r="CA8" s="90"/>
      <c r="CB8" s="98">
        <f>CC8+CD8+CE8</f>
        <v>0</v>
      </c>
      <c r="CC8" s="90"/>
      <c r="CD8" s="90"/>
      <c r="CE8" s="90"/>
      <c r="CF8" s="90">
        <f t="shared" ref="CF8:CF9" si="5">(BX8+BY8+BZ8)-(BE8+BF8+BG8)</f>
        <v>0</v>
      </c>
      <c r="CG8" s="90">
        <f t="shared" ref="CG8:CG9" si="6">(CC8+CD8)-(BJ8+BK8)</f>
        <v>0</v>
      </c>
      <c r="CH8" s="46" t="s">
        <v>225</v>
      </c>
      <c r="CI8" s="46" t="s">
        <v>225</v>
      </c>
      <c r="CJ8" s="101">
        <v>0</v>
      </c>
      <c r="CK8" s="101">
        <v>0</v>
      </c>
      <c r="CL8" s="101">
        <f>CJ8+CK8</f>
        <v>0</v>
      </c>
    </row>
    <row r="9" spans="1:90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96</v>
      </c>
      <c r="H9" s="41">
        <f>I9+P9</f>
        <v>20000</v>
      </c>
      <c r="I9" s="41">
        <f>K9+L9+M9+N9+O9</f>
        <v>0</v>
      </c>
      <c r="J9" s="5"/>
      <c r="K9" s="9"/>
      <c r="L9" s="9"/>
      <c r="M9" s="9"/>
      <c r="N9" s="9"/>
      <c r="O9" s="9"/>
      <c r="P9" s="41">
        <f>Q9+R9+S9</f>
        <v>20000</v>
      </c>
      <c r="Q9" s="9">
        <v>20000</v>
      </c>
      <c r="R9" s="9"/>
      <c r="S9" s="9"/>
      <c r="T9" s="73">
        <f>(L9+M9+N9)*-1</f>
        <v>0</v>
      </c>
      <c r="U9" s="73">
        <f>(Q9+R9)*-1</f>
        <v>-20000</v>
      </c>
      <c r="V9" s="9">
        <f t="shared" si="0"/>
        <v>0</v>
      </c>
      <c r="W9" s="9">
        <f t="shared" si="0"/>
        <v>-13000</v>
      </c>
      <c r="X9" s="46" t="s">
        <v>225</v>
      </c>
      <c r="Y9" s="9">
        <v>26460</v>
      </c>
      <c r="Z9" s="78">
        <f>IF(T9=0,0,ROUND((T9+L9)/X9/10,2))</f>
        <v>0</v>
      </c>
      <c r="AA9" s="78">
        <f>IF(U9=0,0,ROUND((U9+Q9)/Y9/10,2))</f>
        <v>0</v>
      </c>
      <c r="AB9" s="78">
        <f>Z9+AA9</f>
        <v>0</v>
      </c>
      <c r="AC9" s="47">
        <v>0</v>
      </c>
      <c r="AD9" s="47">
        <v>-0.05</v>
      </c>
      <c r="AE9" s="47">
        <f>AC9+AD9</f>
        <v>-0.05</v>
      </c>
      <c r="AF9" s="41">
        <f>AG9+AN9</f>
        <v>20000</v>
      </c>
      <c r="AG9" s="41">
        <f>AI9+AJ9+AK9+AL9+AM9</f>
        <v>0</v>
      </c>
      <c r="AH9" s="5"/>
      <c r="AI9" s="9"/>
      <c r="AJ9" s="9"/>
      <c r="AK9" s="9"/>
      <c r="AL9" s="9"/>
      <c r="AM9" s="9"/>
      <c r="AN9" s="41">
        <f>AO9+AP9+AQ9</f>
        <v>20000</v>
      </c>
      <c r="AO9" s="9">
        <v>20000</v>
      </c>
      <c r="AP9" s="9"/>
      <c r="AQ9" s="9"/>
      <c r="AR9" s="90">
        <f>((AL9+AK9+AJ9)-((V9)*-1))*-1</f>
        <v>0</v>
      </c>
      <c r="AS9" s="90">
        <f>((AO9+AP9)-((W9)*-1))*-1</f>
        <v>-7000</v>
      </c>
      <c r="AT9" s="46" t="s">
        <v>225</v>
      </c>
      <c r="AU9" s="9">
        <v>26460</v>
      </c>
      <c r="AV9" s="95">
        <v>0</v>
      </c>
      <c r="AW9" s="95">
        <f t="shared" ref="AW9" si="7">ROUND((AZ9/AU9/10)+AD9,2)*-1</f>
        <v>0.05</v>
      </c>
      <c r="AX9" s="95">
        <f>AV9+AW9</f>
        <v>0.05</v>
      </c>
      <c r="AY9" s="97">
        <f t="shared" si="1"/>
        <v>0</v>
      </c>
      <c r="AZ9" s="97">
        <f t="shared" si="2"/>
        <v>0</v>
      </c>
      <c r="BA9" s="98">
        <f>BB9+BI9</f>
        <v>20000</v>
      </c>
      <c r="BB9" s="98">
        <f>BD9+BE9+BF9+BG9+BH9</f>
        <v>0</v>
      </c>
      <c r="BC9" s="99"/>
      <c r="BD9" s="90"/>
      <c r="BE9" s="90"/>
      <c r="BF9" s="90"/>
      <c r="BG9" s="90"/>
      <c r="BH9" s="90"/>
      <c r="BI9" s="98">
        <f>BJ9+BK9+BL9</f>
        <v>20000</v>
      </c>
      <c r="BJ9" s="90">
        <v>20000</v>
      </c>
      <c r="BK9" s="90"/>
      <c r="BL9" s="90"/>
      <c r="BM9" s="90">
        <f t="shared" si="3"/>
        <v>0</v>
      </c>
      <c r="BN9" s="90">
        <f t="shared" si="4"/>
        <v>0</v>
      </c>
      <c r="BO9" s="46" t="s">
        <v>225</v>
      </c>
      <c r="BP9" s="9">
        <v>26460</v>
      </c>
      <c r="BQ9" s="95">
        <v>0</v>
      </c>
      <c r="BR9" s="95">
        <f t="shared" ref="BR9" si="8">ROUND(((BK9-AP9)/BP9/10),2)*-1</f>
        <v>0</v>
      </c>
      <c r="BS9" s="95">
        <f>BQ9+BR9</f>
        <v>0</v>
      </c>
      <c r="BT9" s="98">
        <f>BU9+CB9</f>
        <v>20000</v>
      </c>
      <c r="BU9" s="98">
        <f>BW9+BX9+BY9+BZ9+CA9</f>
        <v>0</v>
      </c>
      <c r="BV9" s="99"/>
      <c r="BW9" s="90"/>
      <c r="BX9" s="90"/>
      <c r="BY9" s="90"/>
      <c r="BZ9" s="90"/>
      <c r="CA9" s="90"/>
      <c r="CB9" s="98">
        <f>CC9+CD9+CE9</f>
        <v>20000</v>
      </c>
      <c r="CC9" s="90">
        <v>20000</v>
      </c>
      <c r="CD9" s="90"/>
      <c r="CE9" s="90"/>
      <c r="CF9" s="90">
        <f t="shared" si="5"/>
        <v>0</v>
      </c>
      <c r="CG9" s="90">
        <f t="shared" si="6"/>
        <v>0</v>
      </c>
      <c r="CH9" s="46" t="s">
        <v>225</v>
      </c>
      <c r="CI9" s="9">
        <v>26460</v>
      </c>
      <c r="CJ9" s="101">
        <v>0</v>
      </c>
      <c r="CK9" s="101">
        <f t="shared" ref="CK9" si="9">ROUND(((CD9-BK9)/CI9/10),2)*-1</f>
        <v>0</v>
      </c>
      <c r="CL9" s="101">
        <f>CJ9+CK9</f>
        <v>0</v>
      </c>
    </row>
    <row r="10" spans="1:90" x14ac:dyDescent="0.25">
      <c r="A10" s="30"/>
      <c r="B10" s="31"/>
      <c r="C10" s="32"/>
      <c r="D10" s="33" t="s">
        <v>147</v>
      </c>
      <c r="E10" s="31"/>
      <c r="F10" s="31"/>
      <c r="G10" s="32"/>
      <c r="H10" s="34">
        <f t="shared" ref="H10:AB10" si="10">SUBTOTAL(9,H7:H9)</f>
        <v>60000</v>
      </c>
      <c r="I10" s="34">
        <f t="shared" si="10"/>
        <v>20000</v>
      </c>
      <c r="J10" s="34">
        <f t="shared" si="10"/>
        <v>0</v>
      </c>
      <c r="K10" s="34">
        <f t="shared" si="10"/>
        <v>0</v>
      </c>
      <c r="L10" s="34">
        <f t="shared" si="10"/>
        <v>20000</v>
      </c>
      <c r="M10" s="34">
        <f t="shared" si="10"/>
        <v>0</v>
      </c>
      <c r="N10" s="34">
        <f t="shared" si="10"/>
        <v>0</v>
      </c>
      <c r="O10" s="34">
        <f t="shared" si="10"/>
        <v>0</v>
      </c>
      <c r="P10" s="34">
        <f t="shared" si="10"/>
        <v>40000</v>
      </c>
      <c r="Q10" s="34">
        <f t="shared" si="10"/>
        <v>40000</v>
      </c>
      <c r="R10" s="34">
        <f t="shared" si="10"/>
        <v>0</v>
      </c>
      <c r="S10" s="34">
        <f t="shared" si="10"/>
        <v>0</v>
      </c>
      <c r="T10" s="34">
        <f t="shared" si="10"/>
        <v>-20000</v>
      </c>
      <c r="U10" s="34">
        <f t="shared" si="10"/>
        <v>-40000</v>
      </c>
      <c r="V10" s="34">
        <f t="shared" si="10"/>
        <v>-13000</v>
      </c>
      <c r="W10" s="34">
        <f t="shared" si="10"/>
        <v>-26000</v>
      </c>
      <c r="X10" s="34">
        <f t="shared" si="10"/>
        <v>56067</v>
      </c>
      <c r="Y10" s="34">
        <f t="shared" si="10"/>
        <v>53590</v>
      </c>
      <c r="Z10" s="48">
        <f t="shared" si="10"/>
        <v>0</v>
      </c>
      <c r="AA10" s="48">
        <f t="shared" si="10"/>
        <v>0</v>
      </c>
      <c r="AB10" s="48">
        <f t="shared" si="10"/>
        <v>0</v>
      </c>
      <c r="AC10" s="48">
        <v>-0.03</v>
      </c>
      <c r="AD10" s="48">
        <v>-0.1</v>
      </c>
      <c r="AE10" s="48">
        <f t="shared" ref="AE10:AX10" si="11">SUBTOTAL(9,AE7:AE9)</f>
        <v>-0.13</v>
      </c>
      <c r="AF10" s="34">
        <f t="shared" si="11"/>
        <v>60000</v>
      </c>
      <c r="AG10" s="34">
        <f t="shared" si="11"/>
        <v>20000</v>
      </c>
      <c r="AH10" s="34">
        <f t="shared" si="11"/>
        <v>0</v>
      </c>
      <c r="AI10" s="34">
        <f t="shared" si="11"/>
        <v>0</v>
      </c>
      <c r="AJ10" s="34">
        <f t="shared" si="11"/>
        <v>20000</v>
      </c>
      <c r="AK10" s="34">
        <f t="shared" si="11"/>
        <v>0</v>
      </c>
      <c r="AL10" s="34">
        <f t="shared" si="11"/>
        <v>0</v>
      </c>
      <c r="AM10" s="34">
        <f t="shared" si="11"/>
        <v>0</v>
      </c>
      <c r="AN10" s="34">
        <f t="shared" si="11"/>
        <v>40000</v>
      </c>
      <c r="AO10" s="34">
        <f t="shared" si="11"/>
        <v>40000</v>
      </c>
      <c r="AP10" s="34">
        <f t="shared" si="11"/>
        <v>0</v>
      </c>
      <c r="AQ10" s="34">
        <f t="shared" si="11"/>
        <v>0</v>
      </c>
      <c r="AR10" s="34">
        <f t="shared" si="11"/>
        <v>-7000</v>
      </c>
      <c r="AS10" s="34">
        <f t="shared" si="11"/>
        <v>-14000</v>
      </c>
      <c r="AT10" s="34">
        <f t="shared" si="11"/>
        <v>56067</v>
      </c>
      <c r="AU10" s="34">
        <f t="shared" si="11"/>
        <v>53590</v>
      </c>
      <c r="AV10" s="48">
        <f t="shared" si="11"/>
        <v>0.03</v>
      </c>
      <c r="AW10" s="48">
        <f t="shared" si="11"/>
        <v>0.1</v>
      </c>
      <c r="AX10" s="48">
        <f t="shared" si="11"/>
        <v>0.13</v>
      </c>
      <c r="AY10"/>
      <c r="AZ10"/>
      <c r="BA10" s="34">
        <f t="shared" ref="BA10:BS10" si="12">SUBTOTAL(9,BA7:BA9)</f>
        <v>60000</v>
      </c>
      <c r="BB10" s="34">
        <f t="shared" si="12"/>
        <v>20000</v>
      </c>
      <c r="BC10" s="34">
        <f t="shared" si="12"/>
        <v>0</v>
      </c>
      <c r="BD10" s="34">
        <f t="shared" si="12"/>
        <v>0</v>
      </c>
      <c r="BE10" s="34">
        <f t="shared" si="12"/>
        <v>20000</v>
      </c>
      <c r="BF10" s="34">
        <f t="shared" si="12"/>
        <v>0</v>
      </c>
      <c r="BG10" s="34">
        <f t="shared" si="12"/>
        <v>0</v>
      </c>
      <c r="BH10" s="34">
        <f t="shared" si="12"/>
        <v>0</v>
      </c>
      <c r="BI10" s="34">
        <f t="shared" si="12"/>
        <v>40000</v>
      </c>
      <c r="BJ10" s="34">
        <f t="shared" si="12"/>
        <v>40000</v>
      </c>
      <c r="BK10" s="34">
        <f t="shared" si="12"/>
        <v>0</v>
      </c>
      <c r="BL10" s="34">
        <f t="shared" si="12"/>
        <v>0</v>
      </c>
      <c r="BM10" s="34">
        <f t="shared" si="12"/>
        <v>0</v>
      </c>
      <c r="BN10" s="34">
        <f t="shared" si="12"/>
        <v>0</v>
      </c>
      <c r="BO10" s="34">
        <f t="shared" si="12"/>
        <v>56067</v>
      </c>
      <c r="BP10" s="34">
        <f t="shared" si="12"/>
        <v>53590</v>
      </c>
      <c r="BQ10" s="48">
        <f t="shared" si="12"/>
        <v>0</v>
      </c>
      <c r="BR10" s="48">
        <f t="shared" si="12"/>
        <v>0</v>
      </c>
      <c r="BS10" s="48">
        <f t="shared" si="12"/>
        <v>0</v>
      </c>
      <c r="BT10" s="34">
        <f t="shared" ref="BT10:CL10" si="13">SUBTOTAL(9,BT7:BT9)</f>
        <v>60000</v>
      </c>
      <c r="BU10" s="34">
        <f t="shared" si="13"/>
        <v>20000</v>
      </c>
      <c r="BV10" s="34">
        <f t="shared" si="13"/>
        <v>0</v>
      </c>
      <c r="BW10" s="34">
        <f t="shared" si="13"/>
        <v>0</v>
      </c>
      <c r="BX10" s="34">
        <f t="shared" si="13"/>
        <v>20000</v>
      </c>
      <c r="BY10" s="34">
        <f t="shared" si="13"/>
        <v>0</v>
      </c>
      <c r="BZ10" s="34">
        <f t="shared" si="13"/>
        <v>0</v>
      </c>
      <c r="CA10" s="34">
        <f t="shared" si="13"/>
        <v>0</v>
      </c>
      <c r="CB10" s="34">
        <f t="shared" si="13"/>
        <v>40000</v>
      </c>
      <c r="CC10" s="34">
        <f t="shared" si="13"/>
        <v>40000</v>
      </c>
      <c r="CD10" s="34">
        <f t="shared" si="13"/>
        <v>0</v>
      </c>
      <c r="CE10" s="34">
        <f t="shared" si="13"/>
        <v>0</v>
      </c>
      <c r="CF10" s="34">
        <f t="shared" si="13"/>
        <v>0</v>
      </c>
      <c r="CG10" s="34">
        <f t="shared" si="13"/>
        <v>0</v>
      </c>
      <c r="CH10" s="34">
        <f t="shared" si="13"/>
        <v>56067</v>
      </c>
      <c r="CI10" s="34">
        <f t="shared" si="13"/>
        <v>53590</v>
      </c>
      <c r="CJ10" s="64">
        <f t="shared" si="13"/>
        <v>0</v>
      </c>
      <c r="CK10" s="64">
        <f t="shared" si="13"/>
        <v>0</v>
      </c>
      <c r="CL10" s="64">
        <f t="shared" si="13"/>
        <v>0</v>
      </c>
    </row>
    <row r="11" spans="1:90" x14ac:dyDescent="0.25">
      <c r="A11" s="26">
        <v>1402</v>
      </c>
      <c r="B11" s="6">
        <v>600010007</v>
      </c>
      <c r="C11" s="27">
        <v>828840</v>
      </c>
      <c r="D11" s="28" t="s">
        <v>21</v>
      </c>
      <c r="E11" s="6">
        <v>3121</v>
      </c>
      <c r="F11" s="6" t="s">
        <v>18</v>
      </c>
      <c r="G11" s="6" t="s">
        <v>19</v>
      </c>
      <c r="H11" s="41">
        <f>I11+P11</f>
        <v>30000</v>
      </c>
      <c r="I11" s="41">
        <f>K11+L11+M11+N11+O11</f>
        <v>0</v>
      </c>
      <c r="J11" s="5"/>
      <c r="K11" s="9"/>
      <c r="L11" s="9"/>
      <c r="M11" s="9"/>
      <c r="N11" s="9"/>
      <c r="O11" s="9"/>
      <c r="P11" s="41">
        <f>Q11+R11+S11</f>
        <v>30000</v>
      </c>
      <c r="Q11" s="9">
        <v>10000</v>
      </c>
      <c r="R11" s="9">
        <v>20000</v>
      </c>
      <c r="S11" s="9"/>
      <c r="T11" s="73">
        <f>(L11+M11+N11)*-1</f>
        <v>0</v>
      </c>
      <c r="U11" s="73">
        <f>(Q11+R11)*-1</f>
        <v>-30000</v>
      </c>
      <c r="V11" s="9">
        <f t="shared" ref="V11:W13" si="14">ROUND(T11*0.65,0)</f>
        <v>0</v>
      </c>
      <c r="W11" s="9">
        <f t="shared" si="14"/>
        <v>-19500</v>
      </c>
      <c r="X11" s="9">
        <v>56067</v>
      </c>
      <c r="Y11" s="9">
        <v>27130</v>
      </c>
      <c r="Z11" s="78">
        <f>IF(T11=0,0,ROUND((T11+L11)/X11/10,2))</f>
        <v>0</v>
      </c>
      <c r="AA11" s="78">
        <f>IF(U11=0,0,ROUND((U11+Q11)/Y11/10,2))</f>
        <v>-7.0000000000000007E-2</v>
      </c>
      <c r="AB11" s="78">
        <f>Z11+AA11</f>
        <v>-7.0000000000000007E-2</v>
      </c>
      <c r="AC11" s="47">
        <v>0</v>
      </c>
      <c r="AD11" s="47">
        <v>-7.0000000000000007E-2</v>
      </c>
      <c r="AE11" s="47">
        <f>AC11+AD11</f>
        <v>-7.0000000000000007E-2</v>
      </c>
      <c r="AF11" s="41">
        <f>AG11+AN11</f>
        <v>30000</v>
      </c>
      <c r="AG11" s="41">
        <f>AI11+AJ11+AK11+AL11+AM11</f>
        <v>0</v>
      </c>
      <c r="AH11" s="5"/>
      <c r="AI11" s="9"/>
      <c r="AJ11" s="9"/>
      <c r="AK11" s="9"/>
      <c r="AL11" s="9"/>
      <c r="AM11" s="9"/>
      <c r="AN11" s="41">
        <f>AO11+AP11+AQ11</f>
        <v>30000</v>
      </c>
      <c r="AO11" s="9">
        <v>10000</v>
      </c>
      <c r="AP11" s="9">
        <v>20000</v>
      </c>
      <c r="AQ11" s="9"/>
      <c r="AR11" s="90">
        <f>((AL11+AK11+AJ11)-((V11)*-1))*-1</f>
        <v>0</v>
      </c>
      <c r="AS11" s="90">
        <f>((AO11+AP11)-((W11)*-1))*-1</f>
        <v>-10500</v>
      </c>
      <c r="AT11" s="9">
        <v>56067</v>
      </c>
      <c r="AU11" s="9">
        <v>27130</v>
      </c>
      <c r="AV11" s="95">
        <f t="shared" ref="AV11" si="15">ROUND((AY11/AT11/10)+(AC11),2)*-1</f>
        <v>0</v>
      </c>
      <c r="AW11" s="95">
        <f t="shared" ref="AW11:AW13" si="16">ROUND((AZ11/AU11/10)+AD11,2)*-1</f>
        <v>0</v>
      </c>
      <c r="AX11" s="95">
        <f>AV11+AW11</f>
        <v>0</v>
      </c>
      <c r="AY11" s="97">
        <f t="shared" ref="AY11:AY13" si="17">AK11+AL11</f>
        <v>0</v>
      </c>
      <c r="AZ11" s="97">
        <f t="shared" ref="AZ11:AZ13" si="18">AP11</f>
        <v>20000</v>
      </c>
      <c r="BA11" s="98">
        <f>BB11+BI11</f>
        <v>30000</v>
      </c>
      <c r="BB11" s="98">
        <f>BD11+BE11+BF11+BG11+BH11</f>
        <v>0</v>
      </c>
      <c r="BC11" s="99"/>
      <c r="BD11" s="90"/>
      <c r="BE11" s="90"/>
      <c r="BF11" s="90"/>
      <c r="BG11" s="90"/>
      <c r="BH11" s="90"/>
      <c r="BI11" s="98">
        <f>BJ11+BK11+BL11</f>
        <v>30000</v>
      </c>
      <c r="BJ11" s="90">
        <v>10000</v>
      </c>
      <c r="BK11" s="90">
        <v>20000</v>
      </c>
      <c r="BL11" s="90"/>
      <c r="BM11" s="90">
        <f t="shared" ref="BM11:BM13" si="19">(BE11+BF11+BG11)-(AJ11+AK11+AL11)</f>
        <v>0</v>
      </c>
      <c r="BN11" s="90">
        <f t="shared" ref="BN11:BN13" si="20">(BJ11+BK11)-(AO11+AP11)</f>
        <v>0</v>
      </c>
      <c r="BO11" s="9">
        <v>56067</v>
      </c>
      <c r="BP11" s="9">
        <v>27130</v>
      </c>
      <c r="BQ11" s="95">
        <f t="shared" ref="BQ11" si="21">ROUND(((BF11+BG11)-(AK11+AL11))/BO11/10,2)*-1</f>
        <v>0</v>
      </c>
      <c r="BR11" s="95">
        <f t="shared" ref="BR11:BR13" si="22">ROUND(((BK11-AP11)/BP11/10),2)*-1</f>
        <v>0</v>
      </c>
      <c r="BS11" s="95">
        <f>BQ11+BR11</f>
        <v>0</v>
      </c>
      <c r="BT11" s="98">
        <f>BU11+CB11</f>
        <v>30000</v>
      </c>
      <c r="BU11" s="98">
        <f>BW11+BX11+BY11+BZ11+CA11</f>
        <v>0</v>
      </c>
      <c r="BV11" s="99"/>
      <c r="BW11" s="90"/>
      <c r="BX11" s="90"/>
      <c r="BY11" s="90"/>
      <c r="BZ11" s="90"/>
      <c r="CA11" s="90"/>
      <c r="CB11" s="98">
        <f>CC11+CD11+CE11</f>
        <v>30000</v>
      </c>
      <c r="CC11" s="90">
        <v>10000</v>
      </c>
      <c r="CD11" s="90">
        <v>20000</v>
      </c>
      <c r="CE11" s="90"/>
      <c r="CF11" s="90">
        <f t="shared" ref="CF11:CF13" si="23">(BX11+BY11+BZ11)-(BE11+BF11+BG11)</f>
        <v>0</v>
      </c>
      <c r="CG11" s="90">
        <f t="shared" ref="CG11:CG13" si="24">(CC11+CD11)-(BJ11+BK11)</f>
        <v>0</v>
      </c>
      <c r="CH11" s="9">
        <v>56067</v>
      </c>
      <c r="CI11" s="9">
        <v>27130</v>
      </c>
      <c r="CJ11" s="101">
        <f t="shared" ref="CJ11" si="25">ROUND(((BY11+BZ11)-(BF11+BG11))/CH11/10,2)*-1</f>
        <v>0</v>
      </c>
      <c r="CK11" s="101">
        <f t="shared" ref="CK11:CK13" si="26">ROUND(((CD11-BK11)/CI11/10),2)*-1</f>
        <v>0</v>
      </c>
      <c r="CL11" s="101">
        <f>CJ11+CK11</f>
        <v>0</v>
      </c>
    </row>
    <row r="12" spans="1:90" x14ac:dyDescent="0.25">
      <c r="A12" s="5">
        <v>1402</v>
      </c>
      <c r="B12" s="2">
        <v>600010007</v>
      </c>
      <c r="C12" s="7">
        <v>828840</v>
      </c>
      <c r="D12" s="8" t="s">
        <v>21</v>
      </c>
      <c r="E12" s="20">
        <v>3121</v>
      </c>
      <c r="F12" s="20" t="s">
        <v>110</v>
      </c>
      <c r="G12" s="20" t="s">
        <v>96</v>
      </c>
      <c r="H12" s="41">
        <f>I12+P12</f>
        <v>0</v>
      </c>
      <c r="I12" s="41">
        <f>K12+L12+M12+N12+O12</f>
        <v>0</v>
      </c>
      <c r="J12" s="5"/>
      <c r="K12" s="9"/>
      <c r="L12" s="9"/>
      <c r="M12" s="9"/>
      <c r="N12" s="9"/>
      <c r="O12" s="9"/>
      <c r="P12" s="41">
        <f>Q12+R12+S12</f>
        <v>0</v>
      </c>
      <c r="Q12" s="9"/>
      <c r="R12" s="9"/>
      <c r="S12" s="9"/>
      <c r="T12" s="73">
        <f>(L12+M12+N12)*-1</f>
        <v>0</v>
      </c>
      <c r="U12" s="73">
        <f>(Q12+R12)*-1</f>
        <v>0</v>
      </c>
      <c r="V12" s="9">
        <f t="shared" si="14"/>
        <v>0</v>
      </c>
      <c r="W12" s="9">
        <f t="shared" si="14"/>
        <v>0</v>
      </c>
      <c r="X12" s="46" t="s">
        <v>225</v>
      </c>
      <c r="Y12" s="46" t="s">
        <v>225</v>
      </c>
      <c r="Z12" s="78">
        <f>IF(T12=0,0,ROUND((T12+L12)/X12/10,2))</f>
        <v>0</v>
      </c>
      <c r="AA12" s="78">
        <f>IF(U12=0,0,ROUND((U12+Q12)/Y12/10,2))</f>
        <v>0</v>
      </c>
      <c r="AB12" s="78">
        <f>Z12+AA12</f>
        <v>0</v>
      </c>
      <c r="AC12" s="47">
        <v>0</v>
      </c>
      <c r="AD12" s="47">
        <v>0</v>
      </c>
      <c r="AE12" s="47">
        <f>AC12+AD12</f>
        <v>0</v>
      </c>
      <c r="AF12" s="41">
        <f>AG12+AN12</f>
        <v>0</v>
      </c>
      <c r="AG12" s="41">
        <f>AI12+AJ12+AK12+AL12+AM12</f>
        <v>0</v>
      </c>
      <c r="AH12" s="5"/>
      <c r="AI12" s="9"/>
      <c r="AJ12" s="9"/>
      <c r="AK12" s="9"/>
      <c r="AL12" s="9"/>
      <c r="AM12" s="9"/>
      <c r="AN12" s="41">
        <f>AO12+AP12+AQ12</f>
        <v>0</v>
      </c>
      <c r="AO12" s="9"/>
      <c r="AP12" s="9"/>
      <c r="AQ12" s="9"/>
      <c r="AR12" s="90">
        <f>((AL12+AK12+AJ12)-((V12)*-1))*-1</f>
        <v>0</v>
      </c>
      <c r="AS12" s="90">
        <f>((AO12+AP12)-((W12)*-1))*-1</f>
        <v>0</v>
      </c>
      <c r="AT12" s="46" t="s">
        <v>225</v>
      </c>
      <c r="AU12" s="46" t="s">
        <v>225</v>
      </c>
      <c r="AV12" s="95">
        <v>0</v>
      </c>
      <c r="AW12" s="95">
        <v>0</v>
      </c>
      <c r="AX12" s="95">
        <f>AV12+AW12</f>
        <v>0</v>
      </c>
      <c r="AY12" s="97">
        <f t="shared" si="17"/>
        <v>0</v>
      </c>
      <c r="AZ12" s="97">
        <f t="shared" si="18"/>
        <v>0</v>
      </c>
      <c r="BA12" s="98">
        <f>BB12+BI12</f>
        <v>0</v>
      </c>
      <c r="BB12" s="98">
        <f>BD12+BE12+BF12+BG12+BH12</f>
        <v>0</v>
      </c>
      <c r="BC12" s="99"/>
      <c r="BD12" s="90"/>
      <c r="BE12" s="90"/>
      <c r="BF12" s="90"/>
      <c r="BG12" s="90"/>
      <c r="BH12" s="90"/>
      <c r="BI12" s="98">
        <f>BJ12+BK12+BL12</f>
        <v>0</v>
      </c>
      <c r="BJ12" s="90"/>
      <c r="BK12" s="90"/>
      <c r="BL12" s="90"/>
      <c r="BM12" s="90">
        <f t="shared" si="19"/>
        <v>0</v>
      </c>
      <c r="BN12" s="90">
        <f t="shared" si="20"/>
        <v>0</v>
      </c>
      <c r="BO12" s="46" t="s">
        <v>225</v>
      </c>
      <c r="BP12" s="46" t="s">
        <v>225</v>
      </c>
      <c r="BQ12" s="95">
        <v>0</v>
      </c>
      <c r="BR12" s="95">
        <v>0</v>
      </c>
      <c r="BS12" s="95">
        <f>BQ12+BR12</f>
        <v>0</v>
      </c>
      <c r="BT12" s="98">
        <f>BU12+CB12</f>
        <v>0</v>
      </c>
      <c r="BU12" s="98">
        <f>BW12+BX12+BY12+BZ12+CA12</f>
        <v>0</v>
      </c>
      <c r="BV12" s="99"/>
      <c r="BW12" s="90"/>
      <c r="BX12" s="90"/>
      <c r="BY12" s="90"/>
      <c r="BZ12" s="90"/>
      <c r="CA12" s="90"/>
      <c r="CB12" s="98">
        <f>CC12+CD12+CE12</f>
        <v>0</v>
      </c>
      <c r="CC12" s="90"/>
      <c r="CD12" s="90"/>
      <c r="CE12" s="90"/>
      <c r="CF12" s="90">
        <f t="shared" si="23"/>
        <v>0</v>
      </c>
      <c r="CG12" s="90">
        <f t="shared" si="24"/>
        <v>0</v>
      </c>
      <c r="CH12" s="46" t="s">
        <v>225</v>
      </c>
      <c r="CI12" s="46" t="s">
        <v>225</v>
      </c>
      <c r="CJ12" s="101">
        <v>0</v>
      </c>
      <c r="CK12" s="101">
        <v>0</v>
      </c>
      <c r="CL12" s="101">
        <f>CJ12+CK12</f>
        <v>0</v>
      </c>
    </row>
    <row r="13" spans="1:90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96</v>
      </c>
      <c r="H13" s="41">
        <f>I13+P13</f>
        <v>0</v>
      </c>
      <c r="I13" s="41">
        <f>K13+L13+M13+N13+O13</f>
        <v>0</v>
      </c>
      <c r="J13" s="5"/>
      <c r="K13" s="9"/>
      <c r="L13" s="9"/>
      <c r="M13" s="9"/>
      <c r="N13" s="9"/>
      <c r="O13" s="9"/>
      <c r="P13" s="41">
        <f>Q13+R13+S13</f>
        <v>0</v>
      </c>
      <c r="Q13" s="9"/>
      <c r="R13" s="9"/>
      <c r="S13" s="9"/>
      <c r="T13" s="73">
        <f>(L13+M13+N13)*-1</f>
        <v>0</v>
      </c>
      <c r="U13" s="73">
        <f>(Q13+R13)*-1</f>
        <v>0</v>
      </c>
      <c r="V13" s="9">
        <f t="shared" si="14"/>
        <v>0</v>
      </c>
      <c r="W13" s="9">
        <f t="shared" si="14"/>
        <v>0</v>
      </c>
      <c r="X13" s="46" t="s">
        <v>225</v>
      </c>
      <c r="Y13" s="9">
        <v>26460</v>
      </c>
      <c r="Z13" s="78">
        <f>IF(T13=0,0,ROUND((T13+L13)/X13/10,2))</f>
        <v>0</v>
      </c>
      <c r="AA13" s="78">
        <f>IF(U13=0,0,ROUND((U13+Q13)/Y13/10,2))</f>
        <v>0</v>
      </c>
      <c r="AB13" s="78">
        <f>Z13+AA13</f>
        <v>0</v>
      </c>
      <c r="AC13" s="47">
        <v>0</v>
      </c>
      <c r="AD13" s="47">
        <v>0</v>
      </c>
      <c r="AE13" s="47">
        <f>AC13+AD13</f>
        <v>0</v>
      </c>
      <c r="AF13" s="41">
        <f>AG13+AN13</f>
        <v>0</v>
      </c>
      <c r="AG13" s="41">
        <f>AI13+AJ13+AK13+AL13+AM13</f>
        <v>0</v>
      </c>
      <c r="AH13" s="5"/>
      <c r="AI13" s="9"/>
      <c r="AJ13" s="9"/>
      <c r="AK13" s="9"/>
      <c r="AL13" s="9"/>
      <c r="AM13" s="9"/>
      <c r="AN13" s="41">
        <f>AO13+AP13+AQ13</f>
        <v>0</v>
      </c>
      <c r="AO13" s="9"/>
      <c r="AP13" s="9"/>
      <c r="AQ13" s="9"/>
      <c r="AR13" s="90">
        <f>((AL13+AK13+AJ13)-((V13)*-1))*-1</f>
        <v>0</v>
      </c>
      <c r="AS13" s="90">
        <f>((AO13+AP13)-((W13)*-1))*-1</f>
        <v>0</v>
      </c>
      <c r="AT13" s="46" t="s">
        <v>225</v>
      </c>
      <c r="AU13" s="9">
        <v>26460</v>
      </c>
      <c r="AV13" s="95">
        <v>0</v>
      </c>
      <c r="AW13" s="95">
        <f t="shared" si="16"/>
        <v>0</v>
      </c>
      <c r="AX13" s="95">
        <f>AV13+AW13</f>
        <v>0</v>
      </c>
      <c r="AY13" s="97">
        <f t="shared" si="17"/>
        <v>0</v>
      </c>
      <c r="AZ13" s="97">
        <f t="shared" si="18"/>
        <v>0</v>
      </c>
      <c r="BA13" s="98">
        <f>BB13+BI13</f>
        <v>0</v>
      </c>
      <c r="BB13" s="98">
        <f>BD13+BE13+BF13+BG13+BH13</f>
        <v>0</v>
      </c>
      <c r="BC13" s="99"/>
      <c r="BD13" s="90"/>
      <c r="BE13" s="90"/>
      <c r="BF13" s="90"/>
      <c r="BG13" s="90"/>
      <c r="BH13" s="90"/>
      <c r="BI13" s="98">
        <f>BJ13+BK13+BL13</f>
        <v>0</v>
      </c>
      <c r="BJ13" s="90"/>
      <c r="BK13" s="90"/>
      <c r="BL13" s="90"/>
      <c r="BM13" s="90">
        <f t="shared" si="19"/>
        <v>0</v>
      </c>
      <c r="BN13" s="90">
        <f t="shared" si="20"/>
        <v>0</v>
      </c>
      <c r="BO13" s="46" t="s">
        <v>225</v>
      </c>
      <c r="BP13" s="9">
        <v>26460</v>
      </c>
      <c r="BQ13" s="95">
        <v>0</v>
      </c>
      <c r="BR13" s="95">
        <f t="shared" si="22"/>
        <v>0</v>
      </c>
      <c r="BS13" s="95">
        <f>BQ13+BR13</f>
        <v>0</v>
      </c>
      <c r="BT13" s="98">
        <f>BU13+CB13</f>
        <v>0</v>
      </c>
      <c r="BU13" s="98">
        <f>BW13+BX13+BY13+BZ13+CA13</f>
        <v>0</v>
      </c>
      <c r="BV13" s="99"/>
      <c r="BW13" s="90"/>
      <c r="BX13" s="90"/>
      <c r="BY13" s="90"/>
      <c r="BZ13" s="90"/>
      <c r="CA13" s="90"/>
      <c r="CB13" s="98">
        <f>CC13+CD13+CE13</f>
        <v>0</v>
      </c>
      <c r="CC13" s="90"/>
      <c r="CD13" s="90"/>
      <c r="CE13" s="90"/>
      <c r="CF13" s="90">
        <f t="shared" si="23"/>
        <v>0</v>
      </c>
      <c r="CG13" s="90">
        <f t="shared" si="24"/>
        <v>0</v>
      </c>
      <c r="CH13" s="46" t="s">
        <v>225</v>
      </c>
      <c r="CI13" s="9">
        <v>26460</v>
      </c>
      <c r="CJ13" s="101">
        <v>0</v>
      </c>
      <c r="CK13" s="101">
        <f t="shared" si="26"/>
        <v>0</v>
      </c>
      <c r="CL13" s="101">
        <f>CJ13+CK13</f>
        <v>0</v>
      </c>
    </row>
    <row r="14" spans="1:90" x14ac:dyDescent="0.25">
      <c r="A14" s="30"/>
      <c r="B14" s="31"/>
      <c r="C14" s="32"/>
      <c r="D14" s="33" t="s">
        <v>148</v>
      </c>
      <c r="E14" s="31"/>
      <c r="F14" s="31"/>
      <c r="G14" s="32"/>
      <c r="H14" s="34">
        <f t="shared" ref="H14:AB14" si="27">SUBTOTAL(9,H11:H13)</f>
        <v>30000</v>
      </c>
      <c r="I14" s="34">
        <f t="shared" si="27"/>
        <v>0</v>
      </c>
      <c r="J14" s="34">
        <f t="shared" si="27"/>
        <v>0</v>
      </c>
      <c r="K14" s="34">
        <f t="shared" si="27"/>
        <v>0</v>
      </c>
      <c r="L14" s="34">
        <f t="shared" si="27"/>
        <v>0</v>
      </c>
      <c r="M14" s="34">
        <f t="shared" si="27"/>
        <v>0</v>
      </c>
      <c r="N14" s="34">
        <f t="shared" si="27"/>
        <v>0</v>
      </c>
      <c r="O14" s="34">
        <f t="shared" si="27"/>
        <v>0</v>
      </c>
      <c r="P14" s="34">
        <f t="shared" si="27"/>
        <v>30000</v>
      </c>
      <c r="Q14" s="34">
        <f t="shared" si="27"/>
        <v>10000</v>
      </c>
      <c r="R14" s="34">
        <f t="shared" si="27"/>
        <v>20000</v>
      </c>
      <c r="S14" s="34">
        <f t="shared" si="27"/>
        <v>0</v>
      </c>
      <c r="T14" s="34">
        <f t="shared" si="27"/>
        <v>0</v>
      </c>
      <c r="U14" s="34">
        <f t="shared" si="27"/>
        <v>-30000</v>
      </c>
      <c r="V14" s="34">
        <f t="shared" si="27"/>
        <v>0</v>
      </c>
      <c r="W14" s="34">
        <f t="shared" si="27"/>
        <v>-19500</v>
      </c>
      <c r="X14" s="34">
        <f t="shared" si="27"/>
        <v>56067</v>
      </c>
      <c r="Y14" s="34">
        <f t="shared" si="27"/>
        <v>53590</v>
      </c>
      <c r="Z14" s="48">
        <f t="shared" si="27"/>
        <v>0</v>
      </c>
      <c r="AA14" s="48">
        <f t="shared" si="27"/>
        <v>-7.0000000000000007E-2</v>
      </c>
      <c r="AB14" s="48">
        <f t="shared" si="27"/>
        <v>-7.0000000000000007E-2</v>
      </c>
      <c r="AC14" s="48">
        <v>0</v>
      </c>
      <c r="AD14" s="48">
        <v>-7.0000000000000007E-2</v>
      </c>
      <c r="AE14" s="48">
        <f t="shared" ref="AE14:AX14" si="28">SUBTOTAL(9,AE11:AE13)</f>
        <v>-7.0000000000000007E-2</v>
      </c>
      <c r="AF14" s="34">
        <f t="shared" si="28"/>
        <v>30000</v>
      </c>
      <c r="AG14" s="34">
        <f t="shared" si="28"/>
        <v>0</v>
      </c>
      <c r="AH14" s="34">
        <f t="shared" si="28"/>
        <v>0</v>
      </c>
      <c r="AI14" s="34">
        <f t="shared" si="28"/>
        <v>0</v>
      </c>
      <c r="AJ14" s="34">
        <f t="shared" si="28"/>
        <v>0</v>
      </c>
      <c r="AK14" s="34">
        <f t="shared" si="28"/>
        <v>0</v>
      </c>
      <c r="AL14" s="34">
        <f t="shared" si="28"/>
        <v>0</v>
      </c>
      <c r="AM14" s="34">
        <f t="shared" si="28"/>
        <v>0</v>
      </c>
      <c r="AN14" s="34">
        <f t="shared" si="28"/>
        <v>30000</v>
      </c>
      <c r="AO14" s="34">
        <f t="shared" si="28"/>
        <v>10000</v>
      </c>
      <c r="AP14" s="34">
        <f t="shared" si="28"/>
        <v>20000</v>
      </c>
      <c r="AQ14" s="34">
        <f t="shared" si="28"/>
        <v>0</v>
      </c>
      <c r="AR14" s="34">
        <f t="shared" si="28"/>
        <v>0</v>
      </c>
      <c r="AS14" s="34">
        <f t="shared" si="28"/>
        <v>-10500</v>
      </c>
      <c r="AT14" s="34">
        <f t="shared" si="28"/>
        <v>56067</v>
      </c>
      <c r="AU14" s="34">
        <f t="shared" si="28"/>
        <v>53590</v>
      </c>
      <c r="AV14" s="48">
        <f t="shared" si="28"/>
        <v>0</v>
      </c>
      <c r="AW14" s="48">
        <f t="shared" si="28"/>
        <v>0</v>
      </c>
      <c r="AX14" s="48">
        <f t="shared" si="28"/>
        <v>0</v>
      </c>
      <c r="AY14"/>
      <c r="AZ14"/>
      <c r="BA14" s="34">
        <f t="shared" ref="BA14:BS14" si="29">SUBTOTAL(9,BA11:BA13)</f>
        <v>30000</v>
      </c>
      <c r="BB14" s="34">
        <f t="shared" si="29"/>
        <v>0</v>
      </c>
      <c r="BC14" s="34">
        <f t="shared" si="29"/>
        <v>0</v>
      </c>
      <c r="BD14" s="34">
        <f t="shared" si="29"/>
        <v>0</v>
      </c>
      <c r="BE14" s="34">
        <f t="shared" si="29"/>
        <v>0</v>
      </c>
      <c r="BF14" s="34">
        <f t="shared" si="29"/>
        <v>0</v>
      </c>
      <c r="BG14" s="34">
        <f t="shared" si="29"/>
        <v>0</v>
      </c>
      <c r="BH14" s="34">
        <f t="shared" si="29"/>
        <v>0</v>
      </c>
      <c r="BI14" s="34">
        <f t="shared" si="29"/>
        <v>30000</v>
      </c>
      <c r="BJ14" s="34">
        <f t="shared" si="29"/>
        <v>10000</v>
      </c>
      <c r="BK14" s="34">
        <f t="shared" si="29"/>
        <v>20000</v>
      </c>
      <c r="BL14" s="34">
        <f t="shared" si="29"/>
        <v>0</v>
      </c>
      <c r="BM14" s="34">
        <f t="shared" si="29"/>
        <v>0</v>
      </c>
      <c r="BN14" s="34">
        <f t="shared" si="29"/>
        <v>0</v>
      </c>
      <c r="BO14" s="34">
        <f t="shared" si="29"/>
        <v>56067</v>
      </c>
      <c r="BP14" s="34">
        <f t="shared" si="29"/>
        <v>53590</v>
      </c>
      <c r="BQ14" s="48">
        <f t="shared" si="29"/>
        <v>0</v>
      </c>
      <c r="BR14" s="48">
        <f t="shared" si="29"/>
        <v>0</v>
      </c>
      <c r="BS14" s="48">
        <f t="shared" si="29"/>
        <v>0</v>
      </c>
      <c r="BT14" s="34">
        <f t="shared" ref="BT14:CL14" si="30">SUBTOTAL(9,BT11:BT13)</f>
        <v>30000</v>
      </c>
      <c r="BU14" s="34">
        <f t="shared" si="30"/>
        <v>0</v>
      </c>
      <c r="BV14" s="34">
        <f t="shared" si="30"/>
        <v>0</v>
      </c>
      <c r="BW14" s="34">
        <f t="shared" si="30"/>
        <v>0</v>
      </c>
      <c r="BX14" s="34">
        <f t="shared" si="30"/>
        <v>0</v>
      </c>
      <c r="BY14" s="34">
        <f t="shared" si="30"/>
        <v>0</v>
      </c>
      <c r="BZ14" s="34">
        <f t="shared" si="30"/>
        <v>0</v>
      </c>
      <c r="CA14" s="34">
        <f t="shared" si="30"/>
        <v>0</v>
      </c>
      <c r="CB14" s="34">
        <f t="shared" si="30"/>
        <v>30000</v>
      </c>
      <c r="CC14" s="34">
        <f t="shared" si="30"/>
        <v>10000</v>
      </c>
      <c r="CD14" s="34">
        <f t="shared" si="30"/>
        <v>20000</v>
      </c>
      <c r="CE14" s="34">
        <f t="shared" si="30"/>
        <v>0</v>
      </c>
      <c r="CF14" s="34">
        <f t="shared" si="30"/>
        <v>0</v>
      </c>
      <c r="CG14" s="34">
        <f t="shared" si="30"/>
        <v>0</v>
      </c>
      <c r="CH14" s="34">
        <f t="shared" si="30"/>
        <v>56067</v>
      </c>
      <c r="CI14" s="34">
        <f t="shared" si="30"/>
        <v>53590</v>
      </c>
      <c r="CJ14" s="64">
        <f t="shared" si="30"/>
        <v>0</v>
      </c>
      <c r="CK14" s="64">
        <f t="shared" si="30"/>
        <v>0</v>
      </c>
      <c r="CL14" s="64">
        <f t="shared" si="30"/>
        <v>0</v>
      </c>
    </row>
    <row r="15" spans="1:90" x14ac:dyDescent="0.25">
      <c r="A15" s="26">
        <v>1403</v>
      </c>
      <c r="B15" s="6">
        <v>600010449</v>
      </c>
      <c r="C15" s="27">
        <v>60252758</v>
      </c>
      <c r="D15" s="28" t="s">
        <v>22</v>
      </c>
      <c r="E15" s="6">
        <v>3121</v>
      </c>
      <c r="F15" s="6" t="s">
        <v>18</v>
      </c>
      <c r="G15" s="6" t="s">
        <v>19</v>
      </c>
      <c r="H15" s="41">
        <f>I15+P15</f>
        <v>222040</v>
      </c>
      <c r="I15" s="41">
        <f>K15+L15+M15+N15+O15</f>
        <v>0</v>
      </c>
      <c r="J15" s="5"/>
      <c r="K15" s="9"/>
      <c r="L15" s="9"/>
      <c r="M15" s="9"/>
      <c r="N15" s="9"/>
      <c r="O15" s="9"/>
      <c r="P15" s="41">
        <f>Q15+R15+S15</f>
        <v>222040</v>
      </c>
      <c r="Q15" s="9"/>
      <c r="R15" s="9">
        <v>222040</v>
      </c>
      <c r="S15" s="9"/>
      <c r="T15" s="73">
        <f>(L15+M15+N15)*-1</f>
        <v>0</v>
      </c>
      <c r="U15" s="73">
        <f>(Q15+R15)*-1</f>
        <v>-222040</v>
      </c>
      <c r="V15" s="9">
        <f>ROUND(T15*0.65,0)</f>
        <v>0</v>
      </c>
      <c r="W15" s="9">
        <f>ROUND(U15*0.65,0)</f>
        <v>-144326</v>
      </c>
      <c r="X15" s="9">
        <v>56067</v>
      </c>
      <c r="Y15" s="9">
        <v>27130</v>
      </c>
      <c r="Z15" s="78">
        <f>IF(T15=0,0,ROUND((T15+L15)/X15/10,2))</f>
        <v>0</v>
      </c>
      <c r="AA15" s="78">
        <f>IF(U15=0,0,ROUND((U15+Q15)/Y15/10,2))</f>
        <v>-0.82</v>
      </c>
      <c r="AB15" s="78">
        <f>Z15+AA15</f>
        <v>-0.82</v>
      </c>
      <c r="AC15" s="47">
        <v>0</v>
      </c>
      <c r="AD15" s="47">
        <v>-0.53</v>
      </c>
      <c r="AE15" s="47">
        <f>AC15+AD15</f>
        <v>-0.53</v>
      </c>
      <c r="AF15" s="41">
        <f>AG15+AN15</f>
        <v>222040</v>
      </c>
      <c r="AG15" s="41">
        <f>AI15+AJ15+AK15+AL15+AM15</f>
        <v>0</v>
      </c>
      <c r="AH15" s="5"/>
      <c r="AI15" s="9"/>
      <c r="AJ15" s="9"/>
      <c r="AK15" s="9"/>
      <c r="AL15" s="9"/>
      <c r="AM15" s="9"/>
      <c r="AN15" s="41">
        <f>AO15+AP15+AQ15</f>
        <v>222040</v>
      </c>
      <c r="AO15" s="9"/>
      <c r="AP15" s="9">
        <v>222040</v>
      </c>
      <c r="AQ15" s="9"/>
      <c r="AR15" s="90">
        <f>((AL15+AK15+AJ15)-((V15)*-1))*-1</f>
        <v>0</v>
      </c>
      <c r="AS15" s="90">
        <f>((AO15+AP15)-((W15)*-1))*-1</f>
        <v>-77714</v>
      </c>
      <c r="AT15" s="9">
        <v>56067</v>
      </c>
      <c r="AU15" s="9">
        <v>27130</v>
      </c>
      <c r="AV15" s="95">
        <f t="shared" ref="AV15" si="31">ROUND((AY15/AT15/10)+(AC15),2)*-1</f>
        <v>0</v>
      </c>
      <c r="AW15" s="95">
        <f t="shared" ref="AW15" si="32">ROUND((AZ15/AU15/10)+AD15,2)*-1</f>
        <v>-0.28999999999999998</v>
      </c>
      <c r="AX15" s="95">
        <f>AV15+AW15</f>
        <v>-0.28999999999999998</v>
      </c>
      <c r="AY15" s="97">
        <f t="shared" ref="AY15:AY16" si="33">AK15+AL15</f>
        <v>0</v>
      </c>
      <c r="AZ15" s="97">
        <f t="shared" ref="AZ15:AZ16" si="34">AP15</f>
        <v>222040</v>
      </c>
      <c r="BA15" s="98">
        <f>BB15+BI15</f>
        <v>222040</v>
      </c>
      <c r="BB15" s="98">
        <f>BD15+BE15+BF15+BG15+BH15</f>
        <v>0</v>
      </c>
      <c r="BC15" s="99"/>
      <c r="BD15" s="90"/>
      <c r="BE15" s="90"/>
      <c r="BF15" s="90"/>
      <c r="BG15" s="90"/>
      <c r="BH15" s="90"/>
      <c r="BI15" s="98">
        <f>BJ15+BK15+BL15</f>
        <v>222040</v>
      </c>
      <c r="BJ15" s="90"/>
      <c r="BK15" s="90">
        <v>222040</v>
      </c>
      <c r="BL15" s="90"/>
      <c r="BM15" s="90">
        <f t="shared" ref="BM15:BM16" si="35">(BE15+BF15+BG15)-(AJ15+AK15+AL15)</f>
        <v>0</v>
      </c>
      <c r="BN15" s="90">
        <f t="shared" ref="BN15:BN16" si="36">(BJ15+BK15)-(AO15+AP15)</f>
        <v>0</v>
      </c>
      <c r="BO15" s="9">
        <v>56067</v>
      </c>
      <c r="BP15" s="9">
        <v>27130</v>
      </c>
      <c r="BQ15" s="95">
        <f t="shared" ref="BQ15" si="37">ROUND(((BF15+BG15)-(AK15+AL15))/BO15/10,2)*-1</f>
        <v>0</v>
      </c>
      <c r="BR15" s="95">
        <f t="shared" ref="BR15" si="38">ROUND(((BK15-AP15)/BP15/10),2)*-1</f>
        <v>0</v>
      </c>
      <c r="BS15" s="95">
        <f>BQ15+BR15</f>
        <v>0</v>
      </c>
      <c r="BT15" s="98">
        <f>BU15+CB15</f>
        <v>208586</v>
      </c>
      <c r="BU15" s="98">
        <f>BW15+BX15+BY15+BZ15+CA15</f>
        <v>0</v>
      </c>
      <c r="BV15" s="86"/>
      <c r="BW15" s="87"/>
      <c r="BX15" s="87"/>
      <c r="BY15" s="87"/>
      <c r="BZ15" s="87"/>
      <c r="CA15" s="87"/>
      <c r="CB15" s="85">
        <v>208586</v>
      </c>
      <c r="CC15" s="87">
        <v>0</v>
      </c>
      <c r="CD15" s="87">
        <v>208586</v>
      </c>
      <c r="CE15" s="87"/>
      <c r="CF15" s="90">
        <f t="shared" ref="CF15:CF16" si="39">(BX15+BY15+BZ15)-(BE15+BF15+BG15)</f>
        <v>0</v>
      </c>
      <c r="CG15" s="90">
        <f t="shared" ref="CG15:CG16" si="40">(CC15+CD15)-(BJ15+BK15)</f>
        <v>-13454</v>
      </c>
      <c r="CH15" s="9">
        <v>56067</v>
      </c>
      <c r="CI15" s="9">
        <v>27130</v>
      </c>
      <c r="CJ15" s="101">
        <f t="shared" ref="CJ15" si="41">ROUND(((BY15+BZ15)-(BF15+BG15))/CH15/10,2)*-1</f>
        <v>0</v>
      </c>
      <c r="CK15" s="101">
        <f t="shared" ref="CK15" si="42">ROUND(((CD15-BK15)/CI15/10),2)*-1</f>
        <v>0.05</v>
      </c>
      <c r="CL15" s="101">
        <f>CJ15+CK15</f>
        <v>0.05</v>
      </c>
    </row>
    <row r="16" spans="1:90" x14ac:dyDescent="0.25">
      <c r="A16" s="5">
        <v>1403</v>
      </c>
      <c r="B16" s="2">
        <v>600010449</v>
      </c>
      <c r="C16" s="7">
        <v>60252758</v>
      </c>
      <c r="D16" s="8" t="s">
        <v>22</v>
      </c>
      <c r="E16" s="20">
        <v>3121</v>
      </c>
      <c r="F16" s="20" t="s">
        <v>110</v>
      </c>
      <c r="G16" s="20" t="s">
        <v>96</v>
      </c>
      <c r="H16" s="41">
        <f>I16+P16</f>
        <v>0</v>
      </c>
      <c r="I16" s="41">
        <f>K16+L16+M16+N16+O16</f>
        <v>0</v>
      </c>
      <c r="J16" s="5"/>
      <c r="K16" s="9"/>
      <c r="L16" s="9"/>
      <c r="M16" s="9"/>
      <c r="N16" s="9"/>
      <c r="O16" s="9"/>
      <c r="P16" s="41">
        <f>Q16+R16+S16</f>
        <v>0</v>
      </c>
      <c r="Q16" s="9"/>
      <c r="R16" s="9"/>
      <c r="S16" s="9"/>
      <c r="T16" s="73">
        <f>(L16+M16+N16)*-1</f>
        <v>0</v>
      </c>
      <c r="U16" s="73">
        <f>(Q16+R16)*-1</f>
        <v>0</v>
      </c>
      <c r="V16" s="9">
        <f>ROUND(T16*0.65,0)</f>
        <v>0</v>
      </c>
      <c r="W16" s="9">
        <f>ROUND(U16*0.65,0)</f>
        <v>0</v>
      </c>
      <c r="X16" s="46" t="s">
        <v>225</v>
      </c>
      <c r="Y16" s="46" t="s">
        <v>225</v>
      </c>
      <c r="Z16" s="78">
        <f>IF(T16=0,0,ROUND((T16+L16)/X16/10,2))</f>
        <v>0</v>
      </c>
      <c r="AA16" s="78">
        <f>IF(U16=0,0,ROUND((U16+Q16)/Y16/10,2))</f>
        <v>0</v>
      </c>
      <c r="AB16" s="78">
        <f>Z16+AA16</f>
        <v>0</v>
      </c>
      <c r="AC16" s="47">
        <v>0</v>
      </c>
      <c r="AD16" s="47">
        <v>0</v>
      </c>
      <c r="AE16" s="47">
        <f>AC16+AD16</f>
        <v>0</v>
      </c>
      <c r="AF16" s="41">
        <f>AG16+AN16</f>
        <v>0</v>
      </c>
      <c r="AG16" s="41">
        <f>AI16+AJ16+AK16+AL16+AM16</f>
        <v>0</v>
      </c>
      <c r="AH16" s="5"/>
      <c r="AI16" s="9"/>
      <c r="AJ16" s="9"/>
      <c r="AK16" s="9"/>
      <c r="AL16" s="9"/>
      <c r="AM16" s="9"/>
      <c r="AN16" s="41">
        <f>AO16+AP16+AQ16</f>
        <v>0</v>
      </c>
      <c r="AO16" s="9"/>
      <c r="AP16" s="9"/>
      <c r="AQ16" s="9"/>
      <c r="AR16" s="90">
        <f>((AL16+AK16+AJ16)-((V16)*-1))*-1</f>
        <v>0</v>
      </c>
      <c r="AS16" s="90">
        <f>((AO16+AP16)-((W16)*-1))*-1</f>
        <v>0</v>
      </c>
      <c r="AT16" s="46" t="s">
        <v>225</v>
      </c>
      <c r="AU16" s="46" t="s">
        <v>225</v>
      </c>
      <c r="AV16" s="95">
        <v>0</v>
      </c>
      <c r="AW16" s="95">
        <v>0</v>
      </c>
      <c r="AX16" s="95">
        <f>AV16+AW16</f>
        <v>0</v>
      </c>
      <c r="AY16" s="97">
        <f t="shared" si="33"/>
        <v>0</v>
      </c>
      <c r="AZ16" s="97">
        <f t="shared" si="34"/>
        <v>0</v>
      </c>
      <c r="BA16" s="98">
        <f>BB16+BI16</f>
        <v>0</v>
      </c>
      <c r="BB16" s="98">
        <f>BD16+BE16+BF16+BG16+BH16</f>
        <v>0</v>
      </c>
      <c r="BC16" s="99"/>
      <c r="BD16" s="90"/>
      <c r="BE16" s="90"/>
      <c r="BF16" s="90"/>
      <c r="BG16" s="90"/>
      <c r="BH16" s="90"/>
      <c r="BI16" s="98">
        <f>BJ16+BK16+BL16</f>
        <v>0</v>
      </c>
      <c r="BJ16" s="90"/>
      <c r="BK16" s="90"/>
      <c r="BL16" s="90"/>
      <c r="BM16" s="90">
        <f t="shared" si="35"/>
        <v>0</v>
      </c>
      <c r="BN16" s="90">
        <f t="shared" si="36"/>
        <v>0</v>
      </c>
      <c r="BO16" s="46" t="s">
        <v>225</v>
      </c>
      <c r="BP16" s="46" t="s">
        <v>225</v>
      </c>
      <c r="BQ16" s="95">
        <v>0</v>
      </c>
      <c r="BR16" s="95">
        <v>0</v>
      </c>
      <c r="BS16" s="95">
        <f>BQ16+BR16</f>
        <v>0</v>
      </c>
      <c r="BT16" s="98">
        <f>BU16+CB16</f>
        <v>0</v>
      </c>
      <c r="BU16" s="98">
        <f>BW16+BX16+BY16+BZ16+CA16</f>
        <v>0</v>
      </c>
      <c r="BV16" s="86"/>
      <c r="BW16" s="87"/>
      <c r="BX16" s="87"/>
      <c r="BY16" s="87"/>
      <c r="BZ16" s="87"/>
      <c r="CA16" s="87"/>
      <c r="CB16" s="85">
        <v>0</v>
      </c>
      <c r="CC16" s="87">
        <v>0</v>
      </c>
      <c r="CD16" s="87"/>
      <c r="CE16" s="87"/>
      <c r="CF16" s="90">
        <f t="shared" si="39"/>
        <v>0</v>
      </c>
      <c r="CG16" s="90">
        <f t="shared" si="40"/>
        <v>0</v>
      </c>
      <c r="CH16" s="46" t="s">
        <v>225</v>
      </c>
      <c r="CI16" s="46" t="s">
        <v>225</v>
      </c>
      <c r="CJ16" s="101">
        <v>0</v>
      </c>
      <c r="CK16" s="101">
        <v>0</v>
      </c>
      <c r="CL16" s="101">
        <f>CJ16+CK16</f>
        <v>0</v>
      </c>
    </row>
    <row r="17" spans="1:90" x14ac:dyDescent="0.25">
      <c r="A17" s="30"/>
      <c r="B17" s="31"/>
      <c r="C17" s="32"/>
      <c r="D17" s="33" t="s">
        <v>149</v>
      </c>
      <c r="E17" s="35"/>
      <c r="F17" s="35"/>
      <c r="G17" s="35"/>
      <c r="H17" s="34">
        <f t="shared" ref="H17:AB17" si="43">SUBTOTAL(9,H15:H16)</f>
        <v>222040</v>
      </c>
      <c r="I17" s="34">
        <f t="shared" si="43"/>
        <v>0</v>
      </c>
      <c r="J17" s="34">
        <f t="shared" si="43"/>
        <v>0</v>
      </c>
      <c r="K17" s="34">
        <f t="shared" si="43"/>
        <v>0</v>
      </c>
      <c r="L17" s="34">
        <f t="shared" si="43"/>
        <v>0</v>
      </c>
      <c r="M17" s="34">
        <f t="shared" si="43"/>
        <v>0</v>
      </c>
      <c r="N17" s="34">
        <f t="shared" si="43"/>
        <v>0</v>
      </c>
      <c r="O17" s="34">
        <f t="shared" si="43"/>
        <v>0</v>
      </c>
      <c r="P17" s="34">
        <f t="shared" si="43"/>
        <v>222040</v>
      </c>
      <c r="Q17" s="34">
        <f t="shared" si="43"/>
        <v>0</v>
      </c>
      <c r="R17" s="34">
        <f t="shared" si="43"/>
        <v>222040</v>
      </c>
      <c r="S17" s="34">
        <f t="shared" si="43"/>
        <v>0</v>
      </c>
      <c r="T17" s="34">
        <f t="shared" si="43"/>
        <v>0</v>
      </c>
      <c r="U17" s="34">
        <f t="shared" si="43"/>
        <v>-222040</v>
      </c>
      <c r="V17" s="34">
        <f t="shared" si="43"/>
        <v>0</v>
      </c>
      <c r="W17" s="34">
        <f t="shared" si="43"/>
        <v>-144326</v>
      </c>
      <c r="X17" s="34">
        <f t="shared" si="43"/>
        <v>56067</v>
      </c>
      <c r="Y17" s="34">
        <f t="shared" si="43"/>
        <v>27130</v>
      </c>
      <c r="Z17" s="48">
        <f t="shared" si="43"/>
        <v>0</v>
      </c>
      <c r="AA17" s="48">
        <f t="shared" si="43"/>
        <v>-0.82</v>
      </c>
      <c r="AB17" s="48">
        <f t="shared" si="43"/>
        <v>-0.82</v>
      </c>
      <c r="AC17" s="48">
        <v>0</v>
      </c>
      <c r="AD17" s="48">
        <v>-0.53</v>
      </c>
      <c r="AE17" s="48">
        <f t="shared" ref="AE17:AX17" si="44">SUBTOTAL(9,AE15:AE16)</f>
        <v>-0.53</v>
      </c>
      <c r="AF17" s="34">
        <f t="shared" si="44"/>
        <v>222040</v>
      </c>
      <c r="AG17" s="34">
        <f t="shared" si="44"/>
        <v>0</v>
      </c>
      <c r="AH17" s="34">
        <f t="shared" si="44"/>
        <v>0</v>
      </c>
      <c r="AI17" s="34">
        <f t="shared" si="44"/>
        <v>0</v>
      </c>
      <c r="AJ17" s="34">
        <f t="shared" si="44"/>
        <v>0</v>
      </c>
      <c r="AK17" s="34">
        <f t="shared" si="44"/>
        <v>0</v>
      </c>
      <c r="AL17" s="34">
        <f t="shared" si="44"/>
        <v>0</v>
      </c>
      <c r="AM17" s="34">
        <f t="shared" si="44"/>
        <v>0</v>
      </c>
      <c r="AN17" s="34">
        <f t="shared" si="44"/>
        <v>222040</v>
      </c>
      <c r="AO17" s="34">
        <f t="shared" si="44"/>
        <v>0</v>
      </c>
      <c r="AP17" s="34">
        <f t="shared" si="44"/>
        <v>222040</v>
      </c>
      <c r="AQ17" s="34">
        <f t="shared" si="44"/>
        <v>0</v>
      </c>
      <c r="AR17" s="34">
        <f t="shared" si="44"/>
        <v>0</v>
      </c>
      <c r="AS17" s="34">
        <f t="shared" si="44"/>
        <v>-77714</v>
      </c>
      <c r="AT17" s="34">
        <f t="shared" si="44"/>
        <v>56067</v>
      </c>
      <c r="AU17" s="34">
        <f t="shared" si="44"/>
        <v>27130</v>
      </c>
      <c r="AV17" s="48">
        <f t="shared" si="44"/>
        <v>0</v>
      </c>
      <c r="AW17" s="48">
        <f t="shared" si="44"/>
        <v>-0.28999999999999998</v>
      </c>
      <c r="AX17" s="48">
        <f t="shared" si="44"/>
        <v>-0.28999999999999998</v>
      </c>
      <c r="AY17"/>
      <c r="AZ17"/>
      <c r="BA17" s="34">
        <f t="shared" ref="BA17:BS17" si="45">SUBTOTAL(9,BA15:BA16)</f>
        <v>222040</v>
      </c>
      <c r="BB17" s="34">
        <f t="shared" si="45"/>
        <v>0</v>
      </c>
      <c r="BC17" s="34">
        <f t="shared" si="45"/>
        <v>0</v>
      </c>
      <c r="BD17" s="34">
        <f t="shared" si="45"/>
        <v>0</v>
      </c>
      <c r="BE17" s="34">
        <f t="shared" si="45"/>
        <v>0</v>
      </c>
      <c r="BF17" s="34">
        <f t="shared" si="45"/>
        <v>0</v>
      </c>
      <c r="BG17" s="34">
        <f t="shared" si="45"/>
        <v>0</v>
      </c>
      <c r="BH17" s="34">
        <f t="shared" si="45"/>
        <v>0</v>
      </c>
      <c r="BI17" s="34">
        <f t="shared" si="45"/>
        <v>222040</v>
      </c>
      <c r="BJ17" s="34">
        <f t="shared" si="45"/>
        <v>0</v>
      </c>
      <c r="BK17" s="34">
        <f t="shared" si="45"/>
        <v>222040</v>
      </c>
      <c r="BL17" s="34">
        <f t="shared" si="45"/>
        <v>0</v>
      </c>
      <c r="BM17" s="34">
        <f t="shared" si="45"/>
        <v>0</v>
      </c>
      <c r="BN17" s="34">
        <f t="shared" si="45"/>
        <v>0</v>
      </c>
      <c r="BO17" s="34">
        <f t="shared" si="45"/>
        <v>56067</v>
      </c>
      <c r="BP17" s="34">
        <f t="shared" si="45"/>
        <v>27130</v>
      </c>
      <c r="BQ17" s="48">
        <f t="shared" si="45"/>
        <v>0</v>
      </c>
      <c r="BR17" s="48">
        <f t="shared" si="45"/>
        <v>0</v>
      </c>
      <c r="BS17" s="48">
        <f t="shared" si="45"/>
        <v>0</v>
      </c>
      <c r="BT17" s="34">
        <f t="shared" ref="BT17:CL17" si="46">SUBTOTAL(9,BT15:BT16)</f>
        <v>208586</v>
      </c>
      <c r="BU17" s="34">
        <f t="shared" si="46"/>
        <v>0</v>
      </c>
      <c r="BV17" s="34">
        <f t="shared" si="46"/>
        <v>0</v>
      </c>
      <c r="BW17" s="34">
        <f t="shared" si="46"/>
        <v>0</v>
      </c>
      <c r="BX17" s="34">
        <f t="shared" si="46"/>
        <v>0</v>
      </c>
      <c r="BY17" s="34">
        <f t="shared" si="46"/>
        <v>0</v>
      </c>
      <c r="BZ17" s="34">
        <f t="shared" si="46"/>
        <v>0</v>
      </c>
      <c r="CA17" s="34">
        <f t="shared" si="46"/>
        <v>0</v>
      </c>
      <c r="CB17" s="34">
        <f t="shared" si="46"/>
        <v>208586</v>
      </c>
      <c r="CC17" s="34">
        <f t="shared" si="46"/>
        <v>0</v>
      </c>
      <c r="CD17" s="34">
        <f t="shared" si="46"/>
        <v>208586</v>
      </c>
      <c r="CE17" s="34">
        <f t="shared" si="46"/>
        <v>0</v>
      </c>
      <c r="CF17" s="34">
        <f t="shared" si="46"/>
        <v>0</v>
      </c>
      <c r="CG17" s="34">
        <f t="shared" si="46"/>
        <v>-13454</v>
      </c>
      <c r="CH17" s="34">
        <f t="shared" si="46"/>
        <v>56067</v>
      </c>
      <c r="CI17" s="34">
        <f t="shared" si="46"/>
        <v>27130</v>
      </c>
      <c r="CJ17" s="64">
        <f t="shared" si="46"/>
        <v>0</v>
      </c>
      <c r="CK17" s="64">
        <f t="shared" si="46"/>
        <v>0.05</v>
      </c>
      <c r="CL17" s="64">
        <f t="shared" si="46"/>
        <v>0.05</v>
      </c>
    </row>
    <row r="18" spans="1:90" x14ac:dyDescent="0.25">
      <c r="A18" s="26">
        <v>1404</v>
      </c>
      <c r="B18" s="6">
        <v>600010414</v>
      </c>
      <c r="C18" s="27">
        <v>60252570</v>
      </c>
      <c r="D18" s="28" t="s">
        <v>67</v>
      </c>
      <c r="E18" s="6">
        <v>3121</v>
      </c>
      <c r="F18" s="6" t="s">
        <v>18</v>
      </c>
      <c r="G18" s="6" t="s">
        <v>19</v>
      </c>
      <c r="H18" s="41">
        <f>I18+P18</f>
        <v>15000</v>
      </c>
      <c r="I18" s="41">
        <f>K18+L18+M18+N18+O18</f>
        <v>0</v>
      </c>
      <c r="J18" s="5"/>
      <c r="K18" s="9"/>
      <c r="L18" s="9"/>
      <c r="M18" s="9"/>
      <c r="N18" s="9"/>
      <c r="O18" s="9"/>
      <c r="P18" s="41">
        <f>Q18+R18+S18</f>
        <v>15000</v>
      </c>
      <c r="Q18" s="9"/>
      <c r="R18" s="9">
        <v>15000</v>
      </c>
      <c r="S18" s="9"/>
      <c r="T18" s="73">
        <f>(L18+M18+N18)*-1</f>
        <v>0</v>
      </c>
      <c r="U18" s="73">
        <f>(Q18+R18)*-1</f>
        <v>-15000</v>
      </c>
      <c r="V18" s="9">
        <f>ROUND(T18*0.65,0)</f>
        <v>0</v>
      </c>
      <c r="W18" s="9">
        <f>ROUND(U18*0.65,0)</f>
        <v>-9750</v>
      </c>
      <c r="X18" s="9">
        <v>56067</v>
      </c>
      <c r="Y18" s="9">
        <v>27130</v>
      </c>
      <c r="Z18" s="78">
        <f>IF(T18=0,0,ROUND((T18+L18)/X18/10,2))</f>
        <v>0</v>
      </c>
      <c r="AA18" s="78">
        <f>IF(U18=0,0,ROUND((U18+Q18)/Y18/10,2))</f>
        <v>-0.06</v>
      </c>
      <c r="AB18" s="78">
        <f>Z18+AA18</f>
        <v>-0.06</v>
      </c>
      <c r="AC18" s="47">
        <v>0</v>
      </c>
      <c r="AD18" s="47">
        <v>-0.04</v>
      </c>
      <c r="AE18" s="47">
        <f>AC18+AD18</f>
        <v>-0.04</v>
      </c>
      <c r="AF18" s="85">
        <f>AG18+AN18</f>
        <v>14800</v>
      </c>
      <c r="AG18" s="85">
        <f>AI18+AJ18+AK18+AL18+AM18</f>
        <v>0</v>
      </c>
      <c r="AH18" s="86"/>
      <c r="AI18" s="87"/>
      <c r="AJ18" s="87"/>
      <c r="AK18" s="87"/>
      <c r="AL18" s="87"/>
      <c r="AM18" s="87"/>
      <c r="AN18" s="85">
        <f>AO18+AP18+AQ18</f>
        <v>14800</v>
      </c>
      <c r="AO18" s="87"/>
      <c r="AP18" s="87">
        <v>14800</v>
      </c>
      <c r="AQ18" s="87"/>
      <c r="AR18" s="90">
        <f>((AL18+AK18+AJ18)-((V18)*-1))*-1</f>
        <v>0</v>
      </c>
      <c r="AS18" s="90">
        <f>((AO18+AP18)-((W18)*-1))*-1</f>
        <v>-5050</v>
      </c>
      <c r="AT18" s="9">
        <v>56067</v>
      </c>
      <c r="AU18" s="9">
        <v>27130</v>
      </c>
      <c r="AV18" s="95">
        <f t="shared" ref="AV18" si="47">ROUND((AY18/AT18/10)+(AC18),2)*-1</f>
        <v>0</v>
      </c>
      <c r="AW18" s="95">
        <f t="shared" ref="AW18" si="48">ROUND((AZ18/AU18/10)+AD18,2)*-1</f>
        <v>-0.01</v>
      </c>
      <c r="AX18" s="95">
        <f>AV18+AW18</f>
        <v>-0.01</v>
      </c>
      <c r="AY18" s="97">
        <f t="shared" ref="AY18:AY19" si="49">AK18+AL18</f>
        <v>0</v>
      </c>
      <c r="AZ18" s="97">
        <f t="shared" ref="AZ18:AZ19" si="50">AP18</f>
        <v>14800</v>
      </c>
      <c r="BA18" s="98">
        <f>BB18+BI18</f>
        <v>14800</v>
      </c>
      <c r="BB18" s="98">
        <f>BD18+BE18+BF18+BG18+BH18</f>
        <v>0</v>
      </c>
      <c r="BC18" s="99"/>
      <c r="BD18" s="90"/>
      <c r="BE18" s="90"/>
      <c r="BF18" s="90"/>
      <c r="BG18" s="90"/>
      <c r="BH18" s="90"/>
      <c r="BI18" s="98">
        <f>BJ18+BK18+BL18</f>
        <v>14800</v>
      </c>
      <c r="BJ18" s="90"/>
      <c r="BK18" s="90">
        <v>14800</v>
      </c>
      <c r="BL18" s="90"/>
      <c r="BM18" s="90">
        <f t="shared" ref="BM18:BM19" si="51">(BE18+BF18+BG18)-(AJ18+AK18+AL18)</f>
        <v>0</v>
      </c>
      <c r="BN18" s="90">
        <f t="shared" ref="BN18:BN19" si="52">(BJ18+BK18)-(AO18+AP18)</f>
        <v>0</v>
      </c>
      <c r="BO18" s="9">
        <v>56067</v>
      </c>
      <c r="BP18" s="9">
        <v>27130</v>
      </c>
      <c r="BQ18" s="95">
        <f t="shared" ref="BQ18" si="53">ROUND(((BF18+BG18)-(AK18+AL18))/BO18/10,2)*-1</f>
        <v>0</v>
      </c>
      <c r="BR18" s="95">
        <f t="shared" ref="BR18" si="54">ROUND(((BK18-AP18)/BP18/10),2)*-1</f>
        <v>0</v>
      </c>
      <c r="BS18" s="95">
        <f>BQ18+BR18</f>
        <v>0</v>
      </c>
      <c r="BT18" s="98">
        <f>BU18+CB18</f>
        <v>14800</v>
      </c>
      <c r="BU18" s="98">
        <f>BW18+BX18+BY18+BZ18+CA18</f>
        <v>0</v>
      </c>
      <c r="BV18" s="99"/>
      <c r="BW18" s="90"/>
      <c r="BX18" s="90"/>
      <c r="BY18" s="90"/>
      <c r="BZ18" s="90"/>
      <c r="CA18" s="90"/>
      <c r="CB18" s="98">
        <f>CC18+CD18+CE18</f>
        <v>14800</v>
      </c>
      <c r="CC18" s="90"/>
      <c r="CD18" s="90">
        <v>14800</v>
      </c>
      <c r="CE18" s="90"/>
      <c r="CF18" s="90">
        <f t="shared" ref="CF18:CF19" si="55">(BX18+BY18+BZ18)-(BE18+BF18+BG18)</f>
        <v>0</v>
      </c>
      <c r="CG18" s="90">
        <f t="shared" ref="CG18:CG19" si="56">(CC18+CD18)-(BJ18+BK18)</f>
        <v>0</v>
      </c>
      <c r="CH18" s="9">
        <v>56067</v>
      </c>
      <c r="CI18" s="9">
        <v>27130</v>
      </c>
      <c r="CJ18" s="101">
        <f t="shared" ref="CJ18" si="57">ROUND(((BY18+BZ18)-(BF18+BG18))/CH18/10,2)*-1</f>
        <v>0</v>
      </c>
      <c r="CK18" s="101">
        <f t="shared" ref="CK18" si="58">ROUND(((CD18-BK18)/CI18/10),2)*-1</f>
        <v>0</v>
      </c>
      <c r="CL18" s="101">
        <f>CJ18+CK18</f>
        <v>0</v>
      </c>
    </row>
    <row r="19" spans="1:90" x14ac:dyDescent="0.25">
      <c r="A19" s="5">
        <v>1404</v>
      </c>
      <c r="B19" s="2">
        <v>600010414</v>
      </c>
      <c r="C19" s="7">
        <v>60252570</v>
      </c>
      <c r="D19" s="8" t="s">
        <v>67</v>
      </c>
      <c r="E19" s="20">
        <v>3121</v>
      </c>
      <c r="F19" s="20" t="s">
        <v>110</v>
      </c>
      <c r="G19" s="20" t="s">
        <v>96</v>
      </c>
      <c r="H19" s="41">
        <f>I19+P19</f>
        <v>0</v>
      </c>
      <c r="I19" s="41">
        <f>K19+L19+M19+N19+O19</f>
        <v>0</v>
      </c>
      <c r="J19" s="5"/>
      <c r="K19" s="9"/>
      <c r="L19" s="9"/>
      <c r="M19" s="9"/>
      <c r="N19" s="9"/>
      <c r="O19" s="9"/>
      <c r="P19" s="41">
        <f>Q19+R19+S19</f>
        <v>0</v>
      </c>
      <c r="Q19" s="9"/>
      <c r="R19" s="9"/>
      <c r="S19" s="9"/>
      <c r="T19" s="73">
        <f>(L19+M19+N19)*-1</f>
        <v>0</v>
      </c>
      <c r="U19" s="73">
        <f>(Q19+R19)*-1</f>
        <v>0</v>
      </c>
      <c r="V19" s="9">
        <f>ROUND(T19*0.65,0)</f>
        <v>0</v>
      </c>
      <c r="W19" s="9">
        <f>ROUND(U19*0.65,0)</f>
        <v>0</v>
      </c>
      <c r="X19" s="46" t="s">
        <v>225</v>
      </c>
      <c r="Y19" s="46" t="s">
        <v>225</v>
      </c>
      <c r="Z19" s="78">
        <f>IF(T19=0,0,ROUND((T19+L19)/X19/10,2))</f>
        <v>0</v>
      </c>
      <c r="AA19" s="78">
        <f>IF(U19=0,0,ROUND((U19+Q19)/Y19/10,2))</f>
        <v>0</v>
      </c>
      <c r="AB19" s="78">
        <f>Z19+AA19</f>
        <v>0</v>
      </c>
      <c r="AC19" s="47">
        <v>0</v>
      </c>
      <c r="AD19" s="47">
        <v>0</v>
      </c>
      <c r="AE19" s="47">
        <f>AC19+AD19</f>
        <v>0</v>
      </c>
      <c r="AF19" s="85">
        <f>AG19+AN19</f>
        <v>0</v>
      </c>
      <c r="AG19" s="85">
        <f>AI19+AJ19+AK19+AL19+AM19</f>
        <v>0</v>
      </c>
      <c r="AH19" s="86"/>
      <c r="AI19" s="87"/>
      <c r="AJ19" s="87"/>
      <c r="AK19" s="87"/>
      <c r="AL19" s="87"/>
      <c r="AM19" s="87"/>
      <c r="AN19" s="85">
        <f>AO19+AP19+AQ19</f>
        <v>0</v>
      </c>
      <c r="AO19" s="87"/>
      <c r="AP19" s="87"/>
      <c r="AQ19" s="87"/>
      <c r="AR19" s="90">
        <f>((AL19+AK19+AJ19)-((V19)*-1))*-1</f>
        <v>0</v>
      </c>
      <c r="AS19" s="90">
        <f>((AO19+AP19)-((W19)*-1))*-1</f>
        <v>0</v>
      </c>
      <c r="AT19" s="46" t="s">
        <v>225</v>
      </c>
      <c r="AU19" s="46" t="s">
        <v>225</v>
      </c>
      <c r="AV19" s="95">
        <v>0</v>
      </c>
      <c r="AW19" s="95">
        <v>0</v>
      </c>
      <c r="AX19" s="95">
        <f>AV19+AW19</f>
        <v>0</v>
      </c>
      <c r="AY19" s="97">
        <f t="shared" si="49"/>
        <v>0</v>
      </c>
      <c r="AZ19" s="97">
        <f t="shared" si="50"/>
        <v>0</v>
      </c>
      <c r="BA19" s="98">
        <f>BB19+BI19</f>
        <v>0</v>
      </c>
      <c r="BB19" s="98">
        <f>BD19+BE19+BF19+BG19+BH19</f>
        <v>0</v>
      </c>
      <c r="BC19" s="99"/>
      <c r="BD19" s="90"/>
      <c r="BE19" s="90"/>
      <c r="BF19" s="90"/>
      <c r="BG19" s="90"/>
      <c r="BH19" s="90"/>
      <c r="BI19" s="98">
        <f>BJ19+BK19+BL19</f>
        <v>0</v>
      </c>
      <c r="BJ19" s="90"/>
      <c r="BK19" s="90"/>
      <c r="BL19" s="90"/>
      <c r="BM19" s="90">
        <f t="shared" si="51"/>
        <v>0</v>
      </c>
      <c r="BN19" s="90">
        <f t="shared" si="52"/>
        <v>0</v>
      </c>
      <c r="BO19" s="46" t="s">
        <v>225</v>
      </c>
      <c r="BP19" s="46" t="s">
        <v>225</v>
      </c>
      <c r="BQ19" s="95">
        <v>0</v>
      </c>
      <c r="BR19" s="95">
        <v>0</v>
      </c>
      <c r="BS19" s="95">
        <f>BQ19+BR19</f>
        <v>0</v>
      </c>
      <c r="BT19" s="98">
        <f>BU19+CB19</f>
        <v>0</v>
      </c>
      <c r="BU19" s="98">
        <f>BW19+BX19+BY19+BZ19+CA19</f>
        <v>0</v>
      </c>
      <c r="BV19" s="99"/>
      <c r="BW19" s="90"/>
      <c r="BX19" s="90"/>
      <c r="BY19" s="90"/>
      <c r="BZ19" s="90"/>
      <c r="CA19" s="90"/>
      <c r="CB19" s="98">
        <f>CC19+CD19+CE19</f>
        <v>0</v>
      </c>
      <c r="CC19" s="90"/>
      <c r="CD19" s="90"/>
      <c r="CE19" s="90"/>
      <c r="CF19" s="90">
        <f t="shared" si="55"/>
        <v>0</v>
      </c>
      <c r="CG19" s="90">
        <f t="shared" si="56"/>
        <v>0</v>
      </c>
      <c r="CH19" s="46" t="s">
        <v>225</v>
      </c>
      <c r="CI19" s="46" t="s">
        <v>225</v>
      </c>
      <c r="CJ19" s="101">
        <v>0</v>
      </c>
      <c r="CK19" s="101">
        <v>0</v>
      </c>
      <c r="CL19" s="101">
        <f>CJ19+CK19</f>
        <v>0</v>
      </c>
    </row>
    <row r="20" spans="1:90" x14ac:dyDescent="0.25">
      <c r="A20" s="30"/>
      <c r="B20" s="31"/>
      <c r="C20" s="32"/>
      <c r="D20" s="33" t="s">
        <v>150</v>
      </c>
      <c r="E20" s="35"/>
      <c r="F20" s="35"/>
      <c r="G20" s="35"/>
      <c r="H20" s="34">
        <f t="shared" ref="H20:AB20" si="59">SUBTOTAL(9,H18:H19)</f>
        <v>15000</v>
      </c>
      <c r="I20" s="34">
        <f t="shared" si="59"/>
        <v>0</v>
      </c>
      <c r="J20" s="34">
        <f t="shared" si="59"/>
        <v>0</v>
      </c>
      <c r="K20" s="34">
        <f t="shared" si="59"/>
        <v>0</v>
      </c>
      <c r="L20" s="34">
        <f t="shared" si="59"/>
        <v>0</v>
      </c>
      <c r="M20" s="34">
        <f t="shared" si="59"/>
        <v>0</v>
      </c>
      <c r="N20" s="34">
        <f t="shared" si="59"/>
        <v>0</v>
      </c>
      <c r="O20" s="34">
        <f t="shared" si="59"/>
        <v>0</v>
      </c>
      <c r="P20" s="34">
        <f t="shared" si="59"/>
        <v>15000</v>
      </c>
      <c r="Q20" s="34">
        <f t="shared" si="59"/>
        <v>0</v>
      </c>
      <c r="R20" s="34">
        <f t="shared" si="59"/>
        <v>15000</v>
      </c>
      <c r="S20" s="34">
        <f t="shared" si="59"/>
        <v>0</v>
      </c>
      <c r="T20" s="34">
        <f t="shared" si="59"/>
        <v>0</v>
      </c>
      <c r="U20" s="34">
        <f t="shared" si="59"/>
        <v>-15000</v>
      </c>
      <c r="V20" s="34">
        <f t="shared" si="59"/>
        <v>0</v>
      </c>
      <c r="W20" s="34">
        <f t="shared" si="59"/>
        <v>-9750</v>
      </c>
      <c r="X20" s="34">
        <f t="shared" si="59"/>
        <v>56067</v>
      </c>
      <c r="Y20" s="34">
        <f t="shared" si="59"/>
        <v>27130</v>
      </c>
      <c r="Z20" s="48">
        <f t="shared" si="59"/>
        <v>0</v>
      </c>
      <c r="AA20" s="48">
        <f t="shared" si="59"/>
        <v>-0.06</v>
      </c>
      <c r="AB20" s="48">
        <f t="shared" si="59"/>
        <v>-0.06</v>
      </c>
      <c r="AC20" s="48">
        <v>0</v>
      </c>
      <c r="AD20" s="48">
        <v>-0.04</v>
      </c>
      <c r="AE20" s="48">
        <f t="shared" ref="AE20:AX20" si="60">SUBTOTAL(9,AE18:AE19)</f>
        <v>-0.04</v>
      </c>
      <c r="AF20" s="34">
        <f t="shared" si="60"/>
        <v>14800</v>
      </c>
      <c r="AG20" s="34">
        <f t="shared" si="60"/>
        <v>0</v>
      </c>
      <c r="AH20" s="34">
        <f t="shared" si="60"/>
        <v>0</v>
      </c>
      <c r="AI20" s="34">
        <f t="shared" si="60"/>
        <v>0</v>
      </c>
      <c r="AJ20" s="34">
        <f t="shared" si="60"/>
        <v>0</v>
      </c>
      <c r="AK20" s="34">
        <f t="shared" si="60"/>
        <v>0</v>
      </c>
      <c r="AL20" s="34">
        <f t="shared" si="60"/>
        <v>0</v>
      </c>
      <c r="AM20" s="34">
        <f t="shared" si="60"/>
        <v>0</v>
      </c>
      <c r="AN20" s="34">
        <f t="shared" si="60"/>
        <v>14800</v>
      </c>
      <c r="AO20" s="34">
        <f t="shared" si="60"/>
        <v>0</v>
      </c>
      <c r="AP20" s="34">
        <f t="shared" si="60"/>
        <v>14800</v>
      </c>
      <c r="AQ20" s="34">
        <f t="shared" si="60"/>
        <v>0</v>
      </c>
      <c r="AR20" s="34">
        <f t="shared" si="60"/>
        <v>0</v>
      </c>
      <c r="AS20" s="34">
        <f t="shared" si="60"/>
        <v>-5050</v>
      </c>
      <c r="AT20" s="34">
        <f t="shared" si="60"/>
        <v>56067</v>
      </c>
      <c r="AU20" s="34">
        <f t="shared" si="60"/>
        <v>27130</v>
      </c>
      <c r="AV20" s="48">
        <f t="shared" si="60"/>
        <v>0</v>
      </c>
      <c r="AW20" s="48">
        <f t="shared" si="60"/>
        <v>-0.01</v>
      </c>
      <c r="AX20" s="48">
        <f t="shared" si="60"/>
        <v>-0.01</v>
      </c>
      <c r="AY20"/>
      <c r="AZ20"/>
      <c r="BA20" s="34">
        <f t="shared" ref="BA20:BS20" si="61">SUBTOTAL(9,BA18:BA19)</f>
        <v>14800</v>
      </c>
      <c r="BB20" s="34">
        <f t="shared" si="61"/>
        <v>0</v>
      </c>
      <c r="BC20" s="34">
        <f t="shared" si="61"/>
        <v>0</v>
      </c>
      <c r="BD20" s="34">
        <f t="shared" si="61"/>
        <v>0</v>
      </c>
      <c r="BE20" s="34">
        <f t="shared" si="61"/>
        <v>0</v>
      </c>
      <c r="BF20" s="34">
        <f t="shared" si="61"/>
        <v>0</v>
      </c>
      <c r="BG20" s="34">
        <f t="shared" si="61"/>
        <v>0</v>
      </c>
      <c r="BH20" s="34">
        <f t="shared" si="61"/>
        <v>0</v>
      </c>
      <c r="BI20" s="34">
        <f t="shared" si="61"/>
        <v>14800</v>
      </c>
      <c r="BJ20" s="34">
        <f t="shared" si="61"/>
        <v>0</v>
      </c>
      <c r="BK20" s="34">
        <f t="shared" si="61"/>
        <v>14800</v>
      </c>
      <c r="BL20" s="34">
        <f t="shared" si="61"/>
        <v>0</v>
      </c>
      <c r="BM20" s="34">
        <f t="shared" si="61"/>
        <v>0</v>
      </c>
      <c r="BN20" s="34">
        <f t="shared" si="61"/>
        <v>0</v>
      </c>
      <c r="BO20" s="34">
        <f t="shared" si="61"/>
        <v>56067</v>
      </c>
      <c r="BP20" s="34">
        <f t="shared" si="61"/>
        <v>27130</v>
      </c>
      <c r="BQ20" s="48">
        <f t="shared" si="61"/>
        <v>0</v>
      </c>
      <c r="BR20" s="48">
        <f t="shared" si="61"/>
        <v>0</v>
      </c>
      <c r="BS20" s="48">
        <f t="shared" si="61"/>
        <v>0</v>
      </c>
      <c r="BT20" s="34">
        <f t="shared" ref="BT20:CL20" si="62">SUBTOTAL(9,BT18:BT19)</f>
        <v>14800</v>
      </c>
      <c r="BU20" s="34">
        <f t="shared" si="62"/>
        <v>0</v>
      </c>
      <c r="BV20" s="34">
        <f t="shared" si="62"/>
        <v>0</v>
      </c>
      <c r="BW20" s="34">
        <f t="shared" si="62"/>
        <v>0</v>
      </c>
      <c r="BX20" s="34">
        <f t="shared" si="62"/>
        <v>0</v>
      </c>
      <c r="BY20" s="34">
        <f t="shared" si="62"/>
        <v>0</v>
      </c>
      <c r="BZ20" s="34">
        <f t="shared" si="62"/>
        <v>0</v>
      </c>
      <c r="CA20" s="34">
        <f t="shared" si="62"/>
        <v>0</v>
      </c>
      <c r="CB20" s="34">
        <f t="shared" si="62"/>
        <v>14800</v>
      </c>
      <c r="CC20" s="34">
        <f t="shared" si="62"/>
        <v>0</v>
      </c>
      <c r="CD20" s="34">
        <f t="shared" si="62"/>
        <v>14800</v>
      </c>
      <c r="CE20" s="34">
        <f t="shared" si="62"/>
        <v>0</v>
      </c>
      <c r="CF20" s="34">
        <f t="shared" si="62"/>
        <v>0</v>
      </c>
      <c r="CG20" s="34">
        <f t="shared" si="62"/>
        <v>0</v>
      </c>
      <c r="CH20" s="34">
        <f t="shared" si="62"/>
        <v>56067</v>
      </c>
      <c r="CI20" s="34">
        <f t="shared" si="62"/>
        <v>27130</v>
      </c>
      <c r="CJ20" s="64">
        <f t="shared" si="62"/>
        <v>0</v>
      </c>
      <c r="CK20" s="64">
        <f t="shared" si="62"/>
        <v>0</v>
      </c>
      <c r="CL20" s="64">
        <f t="shared" si="62"/>
        <v>0</v>
      </c>
    </row>
    <row r="21" spans="1:90" x14ac:dyDescent="0.25">
      <c r="A21" s="26">
        <v>1405</v>
      </c>
      <c r="B21" s="6">
        <v>600010554</v>
      </c>
      <c r="C21" s="27">
        <v>46748016</v>
      </c>
      <c r="D21" s="28" t="s">
        <v>23</v>
      </c>
      <c r="E21" s="6">
        <v>3121</v>
      </c>
      <c r="F21" s="6" t="s">
        <v>18</v>
      </c>
      <c r="G21" s="6" t="s">
        <v>19</v>
      </c>
      <c r="H21" s="41">
        <f>I21+P21</f>
        <v>290000</v>
      </c>
      <c r="I21" s="41">
        <f>K21+L21+M21+N21+O21</f>
        <v>160000</v>
      </c>
      <c r="J21" s="5"/>
      <c r="K21" s="9"/>
      <c r="L21" s="9"/>
      <c r="M21" s="9">
        <v>160000</v>
      </c>
      <c r="N21" s="9"/>
      <c r="O21" s="9"/>
      <c r="P21" s="41">
        <f>Q21+R21+S21</f>
        <v>130000</v>
      </c>
      <c r="Q21" s="9"/>
      <c r="R21" s="9">
        <v>130000</v>
      </c>
      <c r="S21" s="9"/>
      <c r="T21" s="73">
        <f>(L21+M21+N21)*-1</f>
        <v>-160000</v>
      </c>
      <c r="U21" s="73">
        <f>(Q21+R21)*-1</f>
        <v>-130000</v>
      </c>
      <c r="V21" s="9">
        <f>ROUND(T21*0.65,0)</f>
        <v>-104000</v>
      </c>
      <c r="W21" s="9">
        <f>ROUND(U21*0.65,0)</f>
        <v>-84500</v>
      </c>
      <c r="X21" s="9">
        <v>56067</v>
      </c>
      <c r="Y21" s="9">
        <v>27130</v>
      </c>
      <c r="Z21" s="78">
        <f>IF(T21=0,0,ROUND((T21+L21)/X21/10,2))</f>
        <v>-0.28999999999999998</v>
      </c>
      <c r="AA21" s="78">
        <f>IF(U21=0,0,ROUND((U21+Q21)/Y21/10,2))</f>
        <v>-0.48</v>
      </c>
      <c r="AB21" s="78">
        <f>Z21+AA21</f>
        <v>-0.77</v>
      </c>
      <c r="AC21" s="47">
        <v>-0.19</v>
      </c>
      <c r="AD21" s="47">
        <v>-0.31</v>
      </c>
      <c r="AE21" s="47">
        <f>AC21+AD21</f>
        <v>-0.5</v>
      </c>
      <c r="AF21" s="41">
        <f>AG21+AN21</f>
        <v>290000</v>
      </c>
      <c r="AG21" s="41">
        <f>AI21+AJ21+AK21+AL21+AM21</f>
        <v>160000</v>
      </c>
      <c r="AH21" s="5"/>
      <c r="AI21" s="9"/>
      <c r="AJ21" s="9"/>
      <c r="AK21" s="9">
        <v>160000</v>
      </c>
      <c r="AL21" s="9"/>
      <c r="AM21" s="9"/>
      <c r="AN21" s="41">
        <f>AO21+AP21+AQ21</f>
        <v>130000</v>
      </c>
      <c r="AO21" s="9"/>
      <c r="AP21" s="9">
        <v>130000</v>
      </c>
      <c r="AQ21" s="9"/>
      <c r="AR21" s="90">
        <f>((AL21+AK21+AJ21)-((V21)*-1))*-1</f>
        <v>-56000</v>
      </c>
      <c r="AS21" s="90">
        <f>((AO21+AP21)-((W21)*-1))*-1</f>
        <v>-45500</v>
      </c>
      <c r="AT21" s="9">
        <v>56067</v>
      </c>
      <c r="AU21" s="9">
        <v>27130</v>
      </c>
      <c r="AV21" s="95">
        <f t="shared" ref="AV21" si="63">ROUND((AY21/AT21/10)+(AC21),2)*-1</f>
        <v>-0.1</v>
      </c>
      <c r="AW21" s="95">
        <f t="shared" ref="AW21" si="64">ROUND((AZ21/AU21/10)+AD21,2)*-1</f>
        <v>-0.17</v>
      </c>
      <c r="AX21" s="95">
        <f>AV21+AW21</f>
        <v>-0.27</v>
      </c>
      <c r="AY21" s="97">
        <f t="shared" ref="AY21:AY22" si="65">AK21+AL21</f>
        <v>160000</v>
      </c>
      <c r="AZ21" s="97">
        <f t="shared" ref="AZ21:AZ22" si="66">AP21</f>
        <v>130000</v>
      </c>
      <c r="BA21" s="98">
        <f>BB21+BI21</f>
        <v>290000</v>
      </c>
      <c r="BB21" s="98">
        <f>BD21+BE21+BF21+BG21+BH21</f>
        <v>160000</v>
      </c>
      <c r="BC21" s="99"/>
      <c r="BD21" s="90"/>
      <c r="BE21" s="90"/>
      <c r="BF21" s="90">
        <v>160000</v>
      </c>
      <c r="BG21" s="90"/>
      <c r="BH21" s="90"/>
      <c r="BI21" s="98">
        <f>BJ21+BK21+BL21</f>
        <v>130000</v>
      </c>
      <c r="BJ21" s="90"/>
      <c r="BK21" s="90">
        <v>130000</v>
      </c>
      <c r="BL21" s="90"/>
      <c r="BM21" s="90">
        <f t="shared" ref="BM21:BM22" si="67">(BE21+BF21+BG21)-(AJ21+AK21+AL21)</f>
        <v>0</v>
      </c>
      <c r="BN21" s="90">
        <f t="shared" ref="BN21:BN22" si="68">(BJ21+BK21)-(AO21+AP21)</f>
        <v>0</v>
      </c>
      <c r="BO21" s="9">
        <v>56067</v>
      </c>
      <c r="BP21" s="9">
        <v>27130</v>
      </c>
      <c r="BQ21" s="95">
        <f t="shared" ref="BQ21" si="69">ROUND(((BF21+BG21)-(AK21+AL21))/BO21/10,2)*-1</f>
        <v>0</v>
      </c>
      <c r="BR21" s="95">
        <f t="shared" ref="BR21" si="70">ROUND(((BK21-AP21)/BP21/10),2)*-1</f>
        <v>0</v>
      </c>
      <c r="BS21" s="95">
        <f>BQ21+BR21</f>
        <v>0</v>
      </c>
      <c r="BT21" s="98">
        <f>BU21+CB21</f>
        <v>290000</v>
      </c>
      <c r="BU21" s="98">
        <f>BW21+BX21+BY21+BZ21+CA21</f>
        <v>160000</v>
      </c>
      <c r="BV21" s="99"/>
      <c r="BW21" s="90"/>
      <c r="BX21" s="90"/>
      <c r="BY21" s="90">
        <v>160000</v>
      </c>
      <c r="BZ21" s="90"/>
      <c r="CA21" s="90"/>
      <c r="CB21" s="98">
        <f>CC21+CD21+CE21</f>
        <v>130000</v>
      </c>
      <c r="CC21" s="90"/>
      <c r="CD21" s="90">
        <v>130000</v>
      </c>
      <c r="CE21" s="90"/>
      <c r="CF21" s="90">
        <f t="shared" ref="CF21:CF22" si="71">(BX21+BY21+BZ21)-(BE21+BF21+BG21)</f>
        <v>0</v>
      </c>
      <c r="CG21" s="90">
        <f t="shared" ref="CG21:CG22" si="72">(CC21+CD21)-(BJ21+BK21)</f>
        <v>0</v>
      </c>
      <c r="CH21" s="9">
        <v>56067</v>
      </c>
      <c r="CI21" s="9">
        <v>27130</v>
      </c>
      <c r="CJ21" s="101">
        <f t="shared" ref="CJ21" si="73">ROUND(((BY21+BZ21)-(BF21+BG21))/CH21/10,2)*-1</f>
        <v>0</v>
      </c>
      <c r="CK21" s="101">
        <f t="shared" ref="CK21" si="74">ROUND(((CD21-BK21)/CI21/10),2)*-1</f>
        <v>0</v>
      </c>
      <c r="CL21" s="101">
        <f>CJ21+CK21</f>
        <v>0</v>
      </c>
    </row>
    <row r="22" spans="1:90" x14ac:dyDescent="0.25">
      <c r="A22" s="5">
        <v>1405</v>
      </c>
      <c r="B22" s="2">
        <v>600010554</v>
      </c>
      <c r="C22" s="7">
        <v>46748016</v>
      </c>
      <c r="D22" s="8" t="s">
        <v>23</v>
      </c>
      <c r="E22" s="20">
        <v>3121</v>
      </c>
      <c r="F22" s="20" t="s">
        <v>110</v>
      </c>
      <c r="G22" s="20" t="s">
        <v>96</v>
      </c>
      <c r="H22" s="41">
        <f>I22+P22</f>
        <v>0</v>
      </c>
      <c r="I22" s="41">
        <f>K22+L22+M22+N22+O22</f>
        <v>0</v>
      </c>
      <c r="J22" s="5"/>
      <c r="K22" s="9"/>
      <c r="L22" s="9"/>
      <c r="M22" s="9"/>
      <c r="N22" s="9"/>
      <c r="O22" s="9"/>
      <c r="P22" s="41">
        <f>Q22+R22+S22</f>
        <v>0</v>
      </c>
      <c r="Q22" s="9"/>
      <c r="R22" s="9"/>
      <c r="S22" s="9"/>
      <c r="T22" s="73">
        <f>(L22+M22+N22)*-1</f>
        <v>0</v>
      </c>
      <c r="U22" s="73">
        <f>(Q22+R22)*-1</f>
        <v>0</v>
      </c>
      <c r="V22" s="9">
        <f>ROUND(T22*0.65,0)</f>
        <v>0</v>
      </c>
      <c r="W22" s="9">
        <f>ROUND(U22*0.65,0)</f>
        <v>0</v>
      </c>
      <c r="X22" s="46" t="s">
        <v>225</v>
      </c>
      <c r="Y22" s="46" t="s">
        <v>225</v>
      </c>
      <c r="Z22" s="78">
        <f>IF(T22=0,0,ROUND((T22+L22)/X22/10,2))</f>
        <v>0</v>
      </c>
      <c r="AA22" s="78">
        <f>IF(U22=0,0,ROUND((U22+Q22)/Y22/10,2))</f>
        <v>0</v>
      </c>
      <c r="AB22" s="78">
        <f>Z22+AA22</f>
        <v>0</v>
      </c>
      <c r="AC22" s="47">
        <v>0</v>
      </c>
      <c r="AD22" s="47">
        <v>0</v>
      </c>
      <c r="AE22" s="47">
        <f>AC22+AD22</f>
        <v>0</v>
      </c>
      <c r="AF22" s="41">
        <f>AG22+AN22</f>
        <v>0</v>
      </c>
      <c r="AG22" s="41">
        <f>AI22+AJ22+AK22+AL22+AM22</f>
        <v>0</v>
      </c>
      <c r="AH22" s="5"/>
      <c r="AI22" s="9"/>
      <c r="AJ22" s="9"/>
      <c r="AK22" s="9"/>
      <c r="AL22" s="9"/>
      <c r="AM22" s="9"/>
      <c r="AN22" s="41">
        <f>AO22+AP22+AQ22</f>
        <v>0</v>
      </c>
      <c r="AO22" s="9"/>
      <c r="AP22" s="9"/>
      <c r="AQ22" s="9"/>
      <c r="AR22" s="90">
        <f>((AL22+AK22+AJ22)-((V22)*-1))*-1</f>
        <v>0</v>
      </c>
      <c r="AS22" s="90">
        <f>((AO22+AP22)-((W22)*-1))*-1</f>
        <v>0</v>
      </c>
      <c r="AT22" s="46" t="s">
        <v>225</v>
      </c>
      <c r="AU22" s="46" t="s">
        <v>225</v>
      </c>
      <c r="AV22" s="95">
        <v>0</v>
      </c>
      <c r="AW22" s="95">
        <v>0</v>
      </c>
      <c r="AX22" s="95">
        <f>AV22+AW22</f>
        <v>0</v>
      </c>
      <c r="AY22" s="97">
        <f t="shared" si="65"/>
        <v>0</v>
      </c>
      <c r="AZ22" s="97">
        <f t="shared" si="66"/>
        <v>0</v>
      </c>
      <c r="BA22" s="98">
        <f>BB22+BI22</f>
        <v>0</v>
      </c>
      <c r="BB22" s="98">
        <f>BD22+BE22+BF22+BG22+BH22</f>
        <v>0</v>
      </c>
      <c r="BC22" s="99"/>
      <c r="BD22" s="90"/>
      <c r="BE22" s="90"/>
      <c r="BF22" s="90"/>
      <c r="BG22" s="90"/>
      <c r="BH22" s="90"/>
      <c r="BI22" s="98">
        <f>BJ22+BK22+BL22</f>
        <v>0</v>
      </c>
      <c r="BJ22" s="90"/>
      <c r="BK22" s="90"/>
      <c r="BL22" s="90"/>
      <c r="BM22" s="90">
        <f t="shared" si="67"/>
        <v>0</v>
      </c>
      <c r="BN22" s="90">
        <f t="shared" si="68"/>
        <v>0</v>
      </c>
      <c r="BO22" s="46" t="s">
        <v>225</v>
      </c>
      <c r="BP22" s="46" t="s">
        <v>225</v>
      </c>
      <c r="BQ22" s="95">
        <v>0</v>
      </c>
      <c r="BR22" s="95">
        <v>0</v>
      </c>
      <c r="BS22" s="95">
        <f>BQ22+BR22</f>
        <v>0</v>
      </c>
      <c r="BT22" s="98">
        <f>BU22+CB22</f>
        <v>0</v>
      </c>
      <c r="BU22" s="98">
        <f>BW22+BX22+BY22+BZ22+CA22</f>
        <v>0</v>
      </c>
      <c r="BV22" s="99"/>
      <c r="BW22" s="90"/>
      <c r="BX22" s="90"/>
      <c r="BY22" s="90"/>
      <c r="BZ22" s="90"/>
      <c r="CA22" s="90"/>
      <c r="CB22" s="98">
        <f>CC22+CD22+CE22</f>
        <v>0</v>
      </c>
      <c r="CC22" s="90"/>
      <c r="CD22" s="90"/>
      <c r="CE22" s="90"/>
      <c r="CF22" s="90">
        <f t="shared" si="71"/>
        <v>0</v>
      </c>
      <c r="CG22" s="90">
        <f t="shared" si="72"/>
        <v>0</v>
      </c>
      <c r="CH22" s="46" t="s">
        <v>225</v>
      </c>
      <c r="CI22" s="46" t="s">
        <v>225</v>
      </c>
      <c r="CJ22" s="101">
        <v>0</v>
      </c>
      <c r="CK22" s="101">
        <v>0</v>
      </c>
      <c r="CL22" s="101">
        <f>CJ22+CK22</f>
        <v>0</v>
      </c>
    </row>
    <row r="23" spans="1:90" x14ac:dyDescent="0.25">
      <c r="A23" s="30"/>
      <c r="B23" s="31"/>
      <c r="C23" s="32"/>
      <c r="D23" s="33" t="s">
        <v>151</v>
      </c>
      <c r="E23" s="35"/>
      <c r="F23" s="35"/>
      <c r="G23" s="35"/>
      <c r="H23" s="34">
        <f t="shared" ref="H23:AB23" si="75">SUBTOTAL(9,H21:H22)</f>
        <v>290000</v>
      </c>
      <c r="I23" s="34">
        <f t="shared" si="75"/>
        <v>160000</v>
      </c>
      <c r="J23" s="34">
        <f t="shared" si="75"/>
        <v>0</v>
      </c>
      <c r="K23" s="34">
        <f t="shared" si="75"/>
        <v>0</v>
      </c>
      <c r="L23" s="34">
        <f t="shared" si="75"/>
        <v>0</v>
      </c>
      <c r="M23" s="34">
        <f t="shared" si="75"/>
        <v>160000</v>
      </c>
      <c r="N23" s="34">
        <f t="shared" si="75"/>
        <v>0</v>
      </c>
      <c r="O23" s="34">
        <f t="shared" si="75"/>
        <v>0</v>
      </c>
      <c r="P23" s="34">
        <f t="shared" si="75"/>
        <v>130000</v>
      </c>
      <c r="Q23" s="34">
        <f t="shared" si="75"/>
        <v>0</v>
      </c>
      <c r="R23" s="34">
        <f t="shared" si="75"/>
        <v>130000</v>
      </c>
      <c r="S23" s="34">
        <f t="shared" si="75"/>
        <v>0</v>
      </c>
      <c r="T23" s="34">
        <f t="shared" si="75"/>
        <v>-160000</v>
      </c>
      <c r="U23" s="34">
        <f t="shared" si="75"/>
        <v>-130000</v>
      </c>
      <c r="V23" s="34">
        <f t="shared" si="75"/>
        <v>-104000</v>
      </c>
      <c r="W23" s="34">
        <f t="shared" si="75"/>
        <v>-84500</v>
      </c>
      <c r="X23" s="34">
        <f t="shared" si="75"/>
        <v>56067</v>
      </c>
      <c r="Y23" s="34">
        <f t="shared" si="75"/>
        <v>27130</v>
      </c>
      <c r="Z23" s="48">
        <f t="shared" si="75"/>
        <v>-0.28999999999999998</v>
      </c>
      <c r="AA23" s="48">
        <f t="shared" si="75"/>
        <v>-0.48</v>
      </c>
      <c r="AB23" s="48">
        <f t="shared" si="75"/>
        <v>-0.77</v>
      </c>
      <c r="AC23" s="48">
        <v>-0.19</v>
      </c>
      <c r="AD23" s="48">
        <v>-0.31</v>
      </c>
      <c r="AE23" s="48">
        <f t="shared" ref="AE23:AX23" si="76">SUBTOTAL(9,AE21:AE22)</f>
        <v>-0.5</v>
      </c>
      <c r="AF23" s="34">
        <f t="shared" si="76"/>
        <v>290000</v>
      </c>
      <c r="AG23" s="34">
        <f t="shared" si="76"/>
        <v>160000</v>
      </c>
      <c r="AH23" s="34">
        <f t="shared" si="76"/>
        <v>0</v>
      </c>
      <c r="AI23" s="34">
        <f t="shared" si="76"/>
        <v>0</v>
      </c>
      <c r="AJ23" s="34">
        <f t="shared" si="76"/>
        <v>0</v>
      </c>
      <c r="AK23" s="34">
        <f t="shared" si="76"/>
        <v>160000</v>
      </c>
      <c r="AL23" s="34">
        <f t="shared" si="76"/>
        <v>0</v>
      </c>
      <c r="AM23" s="34">
        <f t="shared" si="76"/>
        <v>0</v>
      </c>
      <c r="AN23" s="34">
        <f t="shared" si="76"/>
        <v>130000</v>
      </c>
      <c r="AO23" s="34">
        <f t="shared" si="76"/>
        <v>0</v>
      </c>
      <c r="AP23" s="34">
        <f t="shared" si="76"/>
        <v>130000</v>
      </c>
      <c r="AQ23" s="34">
        <f t="shared" si="76"/>
        <v>0</v>
      </c>
      <c r="AR23" s="34">
        <f t="shared" si="76"/>
        <v>-56000</v>
      </c>
      <c r="AS23" s="34">
        <f t="shared" si="76"/>
        <v>-45500</v>
      </c>
      <c r="AT23" s="34">
        <f t="shared" si="76"/>
        <v>56067</v>
      </c>
      <c r="AU23" s="34">
        <f t="shared" si="76"/>
        <v>27130</v>
      </c>
      <c r="AV23" s="48">
        <f t="shared" si="76"/>
        <v>-0.1</v>
      </c>
      <c r="AW23" s="48">
        <f t="shared" si="76"/>
        <v>-0.17</v>
      </c>
      <c r="AX23" s="48">
        <f t="shared" si="76"/>
        <v>-0.27</v>
      </c>
      <c r="AY23"/>
      <c r="AZ23"/>
      <c r="BA23" s="34">
        <f t="shared" ref="BA23:BS23" si="77">SUBTOTAL(9,BA21:BA22)</f>
        <v>290000</v>
      </c>
      <c r="BB23" s="34">
        <f t="shared" si="77"/>
        <v>160000</v>
      </c>
      <c r="BC23" s="34">
        <f t="shared" si="77"/>
        <v>0</v>
      </c>
      <c r="BD23" s="34">
        <f t="shared" si="77"/>
        <v>0</v>
      </c>
      <c r="BE23" s="34">
        <f t="shared" si="77"/>
        <v>0</v>
      </c>
      <c r="BF23" s="34">
        <f t="shared" si="77"/>
        <v>160000</v>
      </c>
      <c r="BG23" s="34">
        <f t="shared" si="77"/>
        <v>0</v>
      </c>
      <c r="BH23" s="34">
        <f t="shared" si="77"/>
        <v>0</v>
      </c>
      <c r="BI23" s="34">
        <f t="shared" si="77"/>
        <v>130000</v>
      </c>
      <c r="BJ23" s="34">
        <f t="shared" si="77"/>
        <v>0</v>
      </c>
      <c r="BK23" s="34">
        <f t="shared" si="77"/>
        <v>130000</v>
      </c>
      <c r="BL23" s="34">
        <f t="shared" si="77"/>
        <v>0</v>
      </c>
      <c r="BM23" s="34">
        <f t="shared" si="77"/>
        <v>0</v>
      </c>
      <c r="BN23" s="34">
        <f t="shared" si="77"/>
        <v>0</v>
      </c>
      <c r="BO23" s="34">
        <f t="shared" si="77"/>
        <v>56067</v>
      </c>
      <c r="BP23" s="34">
        <f t="shared" si="77"/>
        <v>27130</v>
      </c>
      <c r="BQ23" s="48">
        <f t="shared" si="77"/>
        <v>0</v>
      </c>
      <c r="BR23" s="48">
        <f t="shared" si="77"/>
        <v>0</v>
      </c>
      <c r="BS23" s="48">
        <f t="shared" si="77"/>
        <v>0</v>
      </c>
      <c r="BT23" s="34">
        <f t="shared" ref="BT23:CL23" si="78">SUBTOTAL(9,BT21:BT22)</f>
        <v>290000</v>
      </c>
      <c r="BU23" s="34">
        <f t="shared" si="78"/>
        <v>160000</v>
      </c>
      <c r="BV23" s="34">
        <f t="shared" si="78"/>
        <v>0</v>
      </c>
      <c r="BW23" s="34">
        <f t="shared" si="78"/>
        <v>0</v>
      </c>
      <c r="BX23" s="34">
        <f t="shared" si="78"/>
        <v>0</v>
      </c>
      <c r="BY23" s="34">
        <f t="shared" si="78"/>
        <v>160000</v>
      </c>
      <c r="BZ23" s="34">
        <f t="shared" si="78"/>
        <v>0</v>
      </c>
      <c r="CA23" s="34">
        <f t="shared" si="78"/>
        <v>0</v>
      </c>
      <c r="CB23" s="34">
        <f t="shared" si="78"/>
        <v>130000</v>
      </c>
      <c r="CC23" s="34">
        <f t="shared" si="78"/>
        <v>0</v>
      </c>
      <c r="CD23" s="34">
        <f t="shared" si="78"/>
        <v>130000</v>
      </c>
      <c r="CE23" s="34">
        <f t="shared" si="78"/>
        <v>0</v>
      </c>
      <c r="CF23" s="34">
        <f t="shared" si="78"/>
        <v>0</v>
      </c>
      <c r="CG23" s="34">
        <f t="shared" si="78"/>
        <v>0</v>
      </c>
      <c r="CH23" s="34">
        <f t="shared" si="78"/>
        <v>56067</v>
      </c>
      <c r="CI23" s="34">
        <f t="shared" si="78"/>
        <v>27130</v>
      </c>
      <c r="CJ23" s="64">
        <f t="shared" si="78"/>
        <v>0</v>
      </c>
      <c r="CK23" s="64">
        <f t="shared" si="78"/>
        <v>0</v>
      </c>
      <c r="CL23" s="64">
        <f t="shared" si="78"/>
        <v>0</v>
      </c>
    </row>
    <row r="24" spans="1:90" x14ac:dyDescent="0.25">
      <c r="A24" s="26">
        <v>1406</v>
      </c>
      <c r="B24" s="6">
        <v>600010511</v>
      </c>
      <c r="C24" s="27">
        <v>46748067</v>
      </c>
      <c r="D24" s="28" t="s">
        <v>24</v>
      </c>
      <c r="E24" s="6">
        <v>3121</v>
      </c>
      <c r="F24" s="6" t="s">
        <v>18</v>
      </c>
      <c r="G24" s="6" t="s">
        <v>19</v>
      </c>
      <c r="H24" s="41">
        <f>I24+P24</f>
        <v>210000</v>
      </c>
      <c r="I24" s="41">
        <f>K24+L24+M24+N24+O24</f>
        <v>25000</v>
      </c>
      <c r="J24" s="5"/>
      <c r="K24" s="9"/>
      <c r="L24" s="9"/>
      <c r="M24" s="9">
        <v>25000</v>
      </c>
      <c r="N24" s="9"/>
      <c r="O24" s="9"/>
      <c r="P24" s="41">
        <f>Q24+R24+S24</f>
        <v>185000</v>
      </c>
      <c r="Q24" s="9"/>
      <c r="R24" s="9">
        <v>185000</v>
      </c>
      <c r="S24" s="9"/>
      <c r="T24" s="73">
        <f>(L24+M24+N24)*-1</f>
        <v>-25000</v>
      </c>
      <c r="U24" s="73">
        <f>(Q24+R24)*-1</f>
        <v>-185000</v>
      </c>
      <c r="V24" s="9">
        <f>ROUND(T24*0.65,0)</f>
        <v>-16250</v>
      </c>
      <c r="W24" s="9">
        <f>ROUND(U24*0.65,0)</f>
        <v>-120250</v>
      </c>
      <c r="X24" s="9">
        <v>56067</v>
      </c>
      <c r="Y24" s="9">
        <v>27130</v>
      </c>
      <c r="Z24" s="78">
        <f>IF(T24=0,0,ROUND((T24+L24)/X24/10,2))</f>
        <v>-0.04</v>
      </c>
      <c r="AA24" s="78">
        <f>IF(U24=0,0,ROUND((U24+Q24)/Y24/10,2))</f>
        <v>-0.68</v>
      </c>
      <c r="AB24" s="78">
        <f>Z24+AA24</f>
        <v>-0.72000000000000008</v>
      </c>
      <c r="AC24" s="47">
        <v>-0.03</v>
      </c>
      <c r="AD24" s="47">
        <v>-0.44</v>
      </c>
      <c r="AE24" s="47">
        <f>AC24+AD24</f>
        <v>-0.47</v>
      </c>
      <c r="AF24" s="41">
        <f>AG24+AN24</f>
        <v>210000</v>
      </c>
      <c r="AG24" s="41">
        <f>AI24+AJ24+AK24+AL24+AM24</f>
        <v>25000</v>
      </c>
      <c r="AH24" s="5"/>
      <c r="AI24" s="9"/>
      <c r="AJ24" s="9"/>
      <c r="AK24" s="9">
        <v>25000</v>
      </c>
      <c r="AL24" s="9"/>
      <c r="AM24" s="9"/>
      <c r="AN24" s="41">
        <f>AO24+AP24+AQ24</f>
        <v>185000</v>
      </c>
      <c r="AO24" s="9"/>
      <c r="AP24" s="9">
        <v>185000</v>
      </c>
      <c r="AQ24" s="9"/>
      <c r="AR24" s="90">
        <f>((AL24+AK24+AJ24)-((V24)*-1))*-1</f>
        <v>-8750</v>
      </c>
      <c r="AS24" s="90">
        <f>((AO24+AP24)-((W24)*-1))*-1</f>
        <v>-64750</v>
      </c>
      <c r="AT24" s="9">
        <v>56067</v>
      </c>
      <c r="AU24" s="9">
        <v>27130</v>
      </c>
      <c r="AV24" s="95">
        <f t="shared" ref="AV24" si="79">ROUND((AY24/AT24/10)+(AC24),2)*-1</f>
        <v>-0.01</v>
      </c>
      <c r="AW24" s="95">
        <f t="shared" ref="AW24" si="80">ROUND((AZ24/AU24/10)+AD24,2)*-1</f>
        <v>-0.24</v>
      </c>
      <c r="AX24" s="95">
        <f>AV24+AW24</f>
        <v>-0.25</v>
      </c>
      <c r="AY24" s="97">
        <f t="shared" ref="AY24:AY25" si="81">AK24+AL24</f>
        <v>25000</v>
      </c>
      <c r="AZ24" s="97">
        <f t="shared" ref="AZ24:AZ25" si="82">AP24</f>
        <v>185000</v>
      </c>
      <c r="BA24" s="98">
        <f>BB24+BI24</f>
        <v>210000</v>
      </c>
      <c r="BB24" s="98">
        <f>BD24+BE24+BF24+BG24+BH24</f>
        <v>25000</v>
      </c>
      <c r="BC24" s="99"/>
      <c r="BD24" s="90"/>
      <c r="BE24" s="90"/>
      <c r="BF24" s="90">
        <v>25000</v>
      </c>
      <c r="BG24" s="90"/>
      <c r="BH24" s="90"/>
      <c r="BI24" s="98">
        <f>BJ24+BK24+BL24</f>
        <v>185000</v>
      </c>
      <c r="BJ24" s="90"/>
      <c r="BK24" s="90">
        <v>185000</v>
      </c>
      <c r="BL24" s="90"/>
      <c r="BM24" s="90">
        <f t="shared" ref="BM24:BM25" si="83">(BE24+BF24+BG24)-(AJ24+AK24+AL24)</f>
        <v>0</v>
      </c>
      <c r="BN24" s="90">
        <f t="shared" ref="BN24:BN25" si="84">(BJ24+BK24)-(AO24+AP24)</f>
        <v>0</v>
      </c>
      <c r="BO24" s="9">
        <v>56067</v>
      </c>
      <c r="BP24" s="9">
        <v>27130</v>
      </c>
      <c r="BQ24" s="95">
        <f t="shared" ref="BQ24" si="85">ROUND(((BF24+BG24)-(AK24+AL24))/BO24/10,2)*-1</f>
        <v>0</v>
      </c>
      <c r="BR24" s="95">
        <f t="shared" ref="BR24" si="86">ROUND(((BK24-AP24)/BP24/10),2)*-1</f>
        <v>0</v>
      </c>
      <c r="BS24" s="95">
        <f>BQ24+BR24</f>
        <v>0</v>
      </c>
      <c r="BT24" s="98">
        <f>BU24+CB24</f>
        <v>151500</v>
      </c>
      <c r="BU24" s="98">
        <f>BW24+BX24+BY24+BZ24+CA24</f>
        <v>17450</v>
      </c>
      <c r="BV24" s="86"/>
      <c r="BW24" s="87"/>
      <c r="BX24" s="87"/>
      <c r="BY24" s="87">
        <v>17450</v>
      </c>
      <c r="BZ24" s="87"/>
      <c r="CA24" s="87"/>
      <c r="CB24" s="85">
        <v>134050</v>
      </c>
      <c r="CC24" s="87"/>
      <c r="CD24" s="87">
        <v>134050</v>
      </c>
      <c r="CE24" s="87"/>
      <c r="CF24" s="90">
        <f t="shared" ref="CF24:CF25" si="87">(BX24+BY24+BZ24)-(BE24+BF24+BG24)</f>
        <v>-7550</v>
      </c>
      <c r="CG24" s="90">
        <f t="shared" ref="CG24:CG25" si="88">(CC24+CD24)-(BJ24+BK24)</f>
        <v>-50950</v>
      </c>
      <c r="CH24" s="9">
        <v>56067</v>
      </c>
      <c r="CI24" s="9">
        <v>27130</v>
      </c>
      <c r="CJ24" s="101">
        <f t="shared" ref="CJ24" si="89">ROUND(((BY24+BZ24)-(BF24+BG24))/CH24/10,2)*-1</f>
        <v>0.01</v>
      </c>
      <c r="CK24" s="101">
        <f t="shared" ref="CK24" si="90">ROUND(((CD24-BK24)/CI24/10),2)*-1</f>
        <v>0.19</v>
      </c>
      <c r="CL24" s="101">
        <f>CJ24+CK24</f>
        <v>0.2</v>
      </c>
    </row>
    <row r="25" spans="1:90" x14ac:dyDescent="0.25">
      <c r="A25" s="5">
        <v>1406</v>
      </c>
      <c r="B25" s="2">
        <v>600010511</v>
      </c>
      <c r="C25" s="7">
        <v>46748067</v>
      </c>
      <c r="D25" s="8" t="s">
        <v>24</v>
      </c>
      <c r="E25" s="20">
        <v>3121</v>
      </c>
      <c r="F25" s="20" t="s">
        <v>110</v>
      </c>
      <c r="G25" s="20" t="s">
        <v>96</v>
      </c>
      <c r="H25" s="41">
        <f>I25+P25</f>
        <v>0</v>
      </c>
      <c r="I25" s="41">
        <f>K25+L25+M25+N25+O25</f>
        <v>0</v>
      </c>
      <c r="J25" s="5"/>
      <c r="K25" s="9"/>
      <c r="L25" s="9"/>
      <c r="M25" s="9"/>
      <c r="N25" s="9"/>
      <c r="O25" s="9"/>
      <c r="P25" s="41">
        <f>Q25+R25+S25</f>
        <v>0</v>
      </c>
      <c r="Q25" s="9"/>
      <c r="R25" s="9"/>
      <c r="S25" s="9"/>
      <c r="T25" s="73">
        <f>(L25+M25+N25)*-1</f>
        <v>0</v>
      </c>
      <c r="U25" s="73">
        <f>(Q25+R25)*-1</f>
        <v>0</v>
      </c>
      <c r="V25" s="9">
        <f>ROUND(T25*0.65,0)</f>
        <v>0</v>
      </c>
      <c r="W25" s="9">
        <f>ROUND(U25*0.65,0)</f>
        <v>0</v>
      </c>
      <c r="X25" s="46" t="s">
        <v>225</v>
      </c>
      <c r="Y25" s="46" t="s">
        <v>225</v>
      </c>
      <c r="Z25" s="78">
        <f>IF(T25=0,0,ROUND((T25+L25)/X25/10,2))</f>
        <v>0</v>
      </c>
      <c r="AA25" s="78">
        <f>IF(U25=0,0,ROUND((U25+Q25)/Y25/10,2))</f>
        <v>0</v>
      </c>
      <c r="AB25" s="78">
        <f>Z25+AA25</f>
        <v>0</v>
      </c>
      <c r="AC25" s="47">
        <v>0</v>
      </c>
      <c r="AD25" s="47">
        <v>0</v>
      </c>
      <c r="AE25" s="47">
        <f>AC25+AD25</f>
        <v>0</v>
      </c>
      <c r="AF25" s="41">
        <f>AG25+AN25</f>
        <v>0</v>
      </c>
      <c r="AG25" s="41">
        <f>AI25+AJ25+AK25+AL25+AM25</f>
        <v>0</v>
      </c>
      <c r="AH25" s="5"/>
      <c r="AI25" s="9"/>
      <c r="AJ25" s="9"/>
      <c r="AK25" s="9"/>
      <c r="AL25" s="9"/>
      <c r="AM25" s="9"/>
      <c r="AN25" s="41">
        <f>AO25+AP25+AQ25</f>
        <v>0</v>
      </c>
      <c r="AO25" s="9"/>
      <c r="AP25" s="9"/>
      <c r="AQ25" s="9"/>
      <c r="AR25" s="90">
        <f>((AL25+AK25+AJ25)-((V25)*-1))*-1</f>
        <v>0</v>
      </c>
      <c r="AS25" s="90">
        <f>((AO25+AP25)-((W25)*-1))*-1</f>
        <v>0</v>
      </c>
      <c r="AT25" s="46" t="s">
        <v>225</v>
      </c>
      <c r="AU25" s="46" t="s">
        <v>225</v>
      </c>
      <c r="AV25" s="95">
        <v>0</v>
      </c>
      <c r="AW25" s="95">
        <v>0</v>
      </c>
      <c r="AX25" s="95">
        <f>AV25+AW25</f>
        <v>0</v>
      </c>
      <c r="AY25" s="97">
        <f t="shared" si="81"/>
        <v>0</v>
      </c>
      <c r="AZ25" s="97">
        <f t="shared" si="82"/>
        <v>0</v>
      </c>
      <c r="BA25" s="98">
        <f>BB25+BI25</f>
        <v>0</v>
      </c>
      <c r="BB25" s="98">
        <f>BD25+BE25+BF25+BG25+BH25</f>
        <v>0</v>
      </c>
      <c r="BC25" s="99"/>
      <c r="BD25" s="90"/>
      <c r="BE25" s="90"/>
      <c r="BF25" s="90"/>
      <c r="BG25" s="90"/>
      <c r="BH25" s="90"/>
      <c r="BI25" s="98">
        <f>BJ25+BK25+BL25</f>
        <v>0</v>
      </c>
      <c r="BJ25" s="90"/>
      <c r="BK25" s="90"/>
      <c r="BL25" s="90"/>
      <c r="BM25" s="90">
        <f t="shared" si="83"/>
        <v>0</v>
      </c>
      <c r="BN25" s="90">
        <f t="shared" si="84"/>
        <v>0</v>
      </c>
      <c r="BO25" s="46" t="s">
        <v>225</v>
      </c>
      <c r="BP25" s="46" t="s">
        <v>225</v>
      </c>
      <c r="BQ25" s="95">
        <v>0</v>
      </c>
      <c r="BR25" s="95">
        <v>0</v>
      </c>
      <c r="BS25" s="95">
        <f>BQ25+BR25</f>
        <v>0</v>
      </c>
      <c r="BT25" s="98">
        <f>BU25+CB25</f>
        <v>0</v>
      </c>
      <c r="BU25" s="98">
        <f>BW25+BX25+BY25+BZ25+CA25</f>
        <v>0</v>
      </c>
      <c r="BV25" s="86"/>
      <c r="BW25" s="87"/>
      <c r="BX25" s="87"/>
      <c r="BY25" s="87"/>
      <c r="BZ25" s="87"/>
      <c r="CA25" s="87"/>
      <c r="CB25" s="85">
        <v>0</v>
      </c>
      <c r="CC25" s="87"/>
      <c r="CD25" s="87"/>
      <c r="CE25" s="87"/>
      <c r="CF25" s="90">
        <f t="shared" si="87"/>
        <v>0</v>
      </c>
      <c r="CG25" s="90">
        <f t="shared" si="88"/>
        <v>0</v>
      </c>
      <c r="CH25" s="46" t="s">
        <v>225</v>
      </c>
      <c r="CI25" s="46" t="s">
        <v>225</v>
      </c>
      <c r="CJ25" s="101">
        <v>0</v>
      </c>
      <c r="CK25" s="101">
        <v>0</v>
      </c>
      <c r="CL25" s="101">
        <f>CJ25+CK25</f>
        <v>0</v>
      </c>
    </row>
    <row r="26" spans="1:90" x14ac:dyDescent="0.25">
      <c r="A26" s="30"/>
      <c r="B26" s="31"/>
      <c r="C26" s="32"/>
      <c r="D26" s="33" t="s">
        <v>152</v>
      </c>
      <c r="E26" s="35"/>
      <c r="F26" s="35"/>
      <c r="G26" s="35"/>
      <c r="H26" s="34">
        <f t="shared" ref="H26:AB26" si="91">SUBTOTAL(9,H24:H25)</f>
        <v>210000</v>
      </c>
      <c r="I26" s="34">
        <f t="shared" si="91"/>
        <v>25000</v>
      </c>
      <c r="J26" s="34">
        <f t="shared" si="91"/>
        <v>0</v>
      </c>
      <c r="K26" s="34">
        <f t="shared" si="91"/>
        <v>0</v>
      </c>
      <c r="L26" s="34">
        <f t="shared" si="91"/>
        <v>0</v>
      </c>
      <c r="M26" s="34">
        <f t="shared" si="91"/>
        <v>25000</v>
      </c>
      <c r="N26" s="34">
        <f t="shared" si="91"/>
        <v>0</v>
      </c>
      <c r="O26" s="34">
        <f t="shared" si="91"/>
        <v>0</v>
      </c>
      <c r="P26" s="34">
        <f t="shared" si="91"/>
        <v>185000</v>
      </c>
      <c r="Q26" s="34">
        <f t="shared" si="91"/>
        <v>0</v>
      </c>
      <c r="R26" s="34">
        <f t="shared" si="91"/>
        <v>185000</v>
      </c>
      <c r="S26" s="34">
        <f t="shared" si="91"/>
        <v>0</v>
      </c>
      <c r="T26" s="34">
        <f t="shared" si="91"/>
        <v>-25000</v>
      </c>
      <c r="U26" s="34">
        <f t="shared" si="91"/>
        <v>-185000</v>
      </c>
      <c r="V26" s="34">
        <f t="shared" si="91"/>
        <v>-16250</v>
      </c>
      <c r="W26" s="34">
        <f t="shared" si="91"/>
        <v>-120250</v>
      </c>
      <c r="X26" s="34">
        <f t="shared" si="91"/>
        <v>56067</v>
      </c>
      <c r="Y26" s="34">
        <f t="shared" si="91"/>
        <v>27130</v>
      </c>
      <c r="Z26" s="48">
        <f t="shared" si="91"/>
        <v>-0.04</v>
      </c>
      <c r="AA26" s="48">
        <f t="shared" si="91"/>
        <v>-0.68</v>
      </c>
      <c r="AB26" s="48">
        <f t="shared" si="91"/>
        <v>-0.72000000000000008</v>
      </c>
      <c r="AC26" s="48">
        <v>-0.03</v>
      </c>
      <c r="AD26" s="48">
        <v>-0.44</v>
      </c>
      <c r="AE26" s="48">
        <f t="shared" ref="AE26:AX26" si="92">SUBTOTAL(9,AE24:AE25)</f>
        <v>-0.47</v>
      </c>
      <c r="AF26" s="34">
        <f t="shared" si="92"/>
        <v>210000</v>
      </c>
      <c r="AG26" s="34">
        <f t="shared" si="92"/>
        <v>25000</v>
      </c>
      <c r="AH26" s="34">
        <f t="shared" si="92"/>
        <v>0</v>
      </c>
      <c r="AI26" s="34">
        <f t="shared" si="92"/>
        <v>0</v>
      </c>
      <c r="AJ26" s="34">
        <f t="shared" si="92"/>
        <v>0</v>
      </c>
      <c r="AK26" s="34">
        <f t="shared" si="92"/>
        <v>25000</v>
      </c>
      <c r="AL26" s="34">
        <f t="shared" si="92"/>
        <v>0</v>
      </c>
      <c r="AM26" s="34">
        <f t="shared" si="92"/>
        <v>0</v>
      </c>
      <c r="AN26" s="34">
        <f t="shared" si="92"/>
        <v>185000</v>
      </c>
      <c r="AO26" s="34">
        <f t="shared" si="92"/>
        <v>0</v>
      </c>
      <c r="AP26" s="34">
        <f t="shared" si="92"/>
        <v>185000</v>
      </c>
      <c r="AQ26" s="34">
        <f t="shared" si="92"/>
        <v>0</v>
      </c>
      <c r="AR26" s="34">
        <f t="shared" si="92"/>
        <v>-8750</v>
      </c>
      <c r="AS26" s="34">
        <f t="shared" si="92"/>
        <v>-64750</v>
      </c>
      <c r="AT26" s="34">
        <f t="shared" si="92"/>
        <v>56067</v>
      </c>
      <c r="AU26" s="34">
        <f t="shared" si="92"/>
        <v>27130</v>
      </c>
      <c r="AV26" s="48">
        <f t="shared" si="92"/>
        <v>-0.01</v>
      </c>
      <c r="AW26" s="48">
        <f t="shared" si="92"/>
        <v>-0.24</v>
      </c>
      <c r="AX26" s="48">
        <f t="shared" si="92"/>
        <v>-0.25</v>
      </c>
      <c r="AY26"/>
      <c r="AZ26"/>
      <c r="BA26" s="34">
        <f t="shared" ref="BA26:BS26" si="93">SUBTOTAL(9,BA24:BA25)</f>
        <v>210000</v>
      </c>
      <c r="BB26" s="34">
        <f t="shared" si="93"/>
        <v>25000</v>
      </c>
      <c r="BC26" s="34">
        <f t="shared" si="93"/>
        <v>0</v>
      </c>
      <c r="BD26" s="34">
        <f t="shared" si="93"/>
        <v>0</v>
      </c>
      <c r="BE26" s="34">
        <f t="shared" si="93"/>
        <v>0</v>
      </c>
      <c r="BF26" s="34">
        <f t="shared" si="93"/>
        <v>25000</v>
      </c>
      <c r="BG26" s="34">
        <f t="shared" si="93"/>
        <v>0</v>
      </c>
      <c r="BH26" s="34">
        <f t="shared" si="93"/>
        <v>0</v>
      </c>
      <c r="BI26" s="34">
        <f t="shared" si="93"/>
        <v>185000</v>
      </c>
      <c r="BJ26" s="34">
        <f t="shared" si="93"/>
        <v>0</v>
      </c>
      <c r="BK26" s="34">
        <f t="shared" si="93"/>
        <v>185000</v>
      </c>
      <c r="BL26" s="34">
        <f t="shared" si="93"/>
        <v>0</v>
      </c>
      <c r="BM26" s="34">
        <f t="shared" si="93"/>
        <v>0</v>
      </c>
      <c r="BN26" s="34">
        <f t="shared" si="93"/>
        <v>0</v>
      </c>
      <c r="BO26" s="34">
        <f t="shared" si="93"/>
        <v>56067</v>
      </c>
      <c r="BP26" s="34">
        <f t="shared" si="93"/>
        <v>27130</v>
      </c>
      <c r="BQ26" s="48">
        <f t="shared" si="93"/>
        <v>0</v>
      </c>
      <c r="BR26" s="48">
        <f t="shared" si="93"/>
        <v>0</v>
      </c>
      <c r="BS26" s="48">
        <f t="shared" si="93"/>
        <v>0</v>
      </c>
      <c r="BT26" s="34">
        <f t="shared" ref="BT26:CL26" si="94">SUBTOTAL(9,BT24:BT25)</f>
        <v>151500</v>
      </c>
      <c r="BU26" s="34">
        <f t="shared" si="94"/>
        <v>17450</v>
      </c>
      <c r="BV26" s="34">
        <f t="shared" si="94"/>
        <v>0</v>
      </c>
      <c r="BW26" s="34">
        <f t="shared" si="94"/>
        <v>0</v>
      </c>
      <c r="BX26" s="34">
        <f t="shared" si="94"/>
        <v>0</v>
      </c>
      <c r="BY26" s="34">
        <f t="shared" si="94"/>
        <v>17450</v>
      </c>
      <c r="BZ26" s="34">
        <f t="shared" si="94"/>
        <v>0</v>
      </c>
      <c r="CA26" s="34">
        <f t="shared" si="94"/>
        <v>0</v>
      </c>
      <c r="CB26" s="34">
        <f t="shared" si="94"/>
        <v>134050</v>
      </c>
      <c r="CC26" s="34">
        <f t="shared" si="94"/>
        <v>0</v>
      </c>
      <c r="CD26" s="34">
        <f t="shared" si="94"/>
        <v>134050</v>
      </c>
      <c r="CE26" s="34">
        <f t="shared" si="94"/>
        <v>0</v>
      </c>
      <c r="CF26" s="34">
        <f t="shared" si="94"/>
        <v>-7550</v>
      </c>
      <c r="CG26" s="34">
        <f t="shared" si="94"/>
        <v>-50950</v>
      </c>
      <c r="CH26" s="34">
        <f t="shared" si="94"/>
        <v>56067</v>
      </c>
      <c r="CI26" s="34">
        <f t="shared" si="94"/>
        <v>27130</v>
      </c>
      <c r="CJ26" s="64">
        <f t="shared" si="94"/>
        <v>0.01</v>
      </c>
      <c r="CK26" s="64">
        <f t="shared" si="94"/>
        <v>0.19</v>
      </c>
      <c r="CL26" s="64">
        <f t="shared" si="94"/>
        <v>0.2</v>
      </c>
    </row>
    <row r="27" spans="1:90" x14ac:dyDescent="0.25">
      <c r="A27" s="26">
        <v>1407</v>
      </c>
      <c r="B27" s="6">
        <v>600012654</v>
      </c>
      <c r="C27" s="27">
        <v>856070</v>
      </c>
      <c r="D27" s="28" t="s">
        <v>25</v>
      </c>
      <c r="E27" s="6">
        <v>3121</v>
      </c>
      <c r="F27" s="6" t="s">
        <v>18</v>
      </c>
      <c r="G27" s="6" t="s">
        <v>19</v>
      </c>
      <c r="H27" s="41">
        <f>I27+P27</f>
        <v>25000</v>
      </c>
      <c r="I27" s="41">
        <f>K27+L27+M27+N27+O27</f>
        <v>25000</v>
      </c>
      <c r="J27" s="5"/>
      <c r="K27" s="9"/>
      <c r="L27" s="9"/>
      <c r="M27" s="9">
        <v>25000</v>
      </c>
      <c r="N27" s="9"/>
      <c r="O27" s="9"/>
      <c r="P27" s="41">
        <f>Q27+R27+S27</f>
        <v>0</v>
      </c>
      <c r="Q27" s="9"/>
      <c r="R27" s="9"/>
      <c r="S27" s="9"/>
      <c r="T27" s="73">
        <f>(L27+M27+N27)*-1</f>
        <v>-25000</v>
      </c>
      <c r="U27" s="73">
        <f>(Q27+R27)*-1</f>
        <v>0</v>
      </c>
      <c r="V27" s="9">
        <f t="shared" ref="V27:W29" si="95">ROUND(T27*0.65,0)</f>
        <v>-16250</v>
      </c>
      <c r="W27" s="9">
        <f t="shared" si="95"/>
        <v>0</v>
      </c>
      <c r="X27" s="9">
        <v>56067</v>
      </c>
      <c r="Y27" s="9">
        <v>27130</v>
      </c>
      <c r="Z27" s="78">
        <f>IF(T27=0,0,ROUND((T27+L27)/X27/10,2))</f>
        <v>-0.04</v>
      </c>
      <c r="AA27" s="78">
        <f>IF(U27=0,0,ROUND((U27+Q27)/Y27/10,2))</f>
        <v>0</v>
      </c>
      <c r="AB27" s="78">
        <f>Z27+AA27</f>
        <v>-0.04</v>
      </c>
      <c r="AC27" s="47">
        <v>-0.03</v>
      </c>
      <c r="AD27" s="47">
        <v>0</v>
      </c>
      <c r="AE27" s="47">
        <f>AC27+AD27</f>
        <v>-0.03</v>
      </c>
      <c r="AF27" s="41">
        <f>AG27+AN27</f>
        <v>25000</v>
      </c>
      <c r="AG27" s="41">
        <f>AI27+AJ27+AK27+AL27+AM27</f>
        <v>25000</v>
      </c>
      <c r="AH27" s="5"/>
      <c r="AI27" s="9"/>
      <c r="AJ27" s="9"/>
      <c r="AK27" s="9">
        <v>25000</v>
      </c>
      <c r="AL27" s="9"/>
      <c r="AM27" s="9"/>
      <c r="AN27" s="41">
        <f>AO27+AP27+AQ27</f>
        <v>0</v>
      </c>
      <c r="AO27" s="9"/>
      <c r="AP27" s="9"/>
      <c r="AQ27" s="9"/>
      <c r="AR27" s="90">
        <f>((AL27+AK27+AJ27)-((V27)*-1))*-1</f>
        <v>-8750</v>
      </c>
      <c r="AS27" s="90">
        <f>((AO27+AP27)-((W27)*-1))*-1</f>
        <v>0</v>
      </c>
      <c r="AT27" s="9">
        <v>56067</v>
      </c>
      <c r="AU27" s="9">
        <v>27130</v>
      </c>
      <c r="AV27" s="95">
        <f t="shared" ref="AV27" si="96">ROUND((AY27/AT27/10)+(AC27),2)*-1</f>
        <v>-0.01</v>
      </c>
      <c r="AW27" s="95">
        <f t="shared" ref="AW27:AW29" si="97">ROUND((AZ27/AU27/10)+AD27,2)*-1</f>
        <v>0</v>
      </c>
      <c r="AX27" s="95">
        <f>AV27+AW27</f>
        <v>-0.01</v>
      </c>
      <c r="AY27" s="97">
        <f t="shared" ref="AY27:AY29" si="98">AK27+AL27</f>
        <v>25000</v>
      </c>
      <c r="AZ27" s="97">
        <f t="shared" ref="AZ27:AZ29" si="99">AP27</f>
        <v>0</v>
      </c>
      <c r="BA27" s="98">
        <f>BB27+BI27</f>
        <v>25000</v>
      </c>
      <c r="BB27" s="98">
        <f>BD27+BE27+BF27+BG27+BH27</f>
        <v>25000</v>
      </c>
      <c r="BC27" s="99"/>
      <c r="BD27" s="90"/>
      <c r="BE27" s="90"/>
      <c r="BF27" s="90">
        <v>25000</v>
      </c>
      <c r="BG27" s="90"/>
      <c r="BH27" s="90"/>
      <c r="BI27" s="98">
        <f>BJ27+BK27+BL27</f>
        <v>0</v>
      </c>
      <c r="BJ27" s="90"/>
      <c r="BK27" s="90"/>
      <c r="BL27" s="90"/>
      <c r="BM27" s="90">
        <f t="shared" ref="BM27:BM29" si="100">(BE27+BF27+BG27)-(AJ27+AK27+AL27)</f>
        <v>0</v>
      </c>
      <c r="BN27" s="90">
        <f t="shared" ref="BN27:BN29" si="101">(BJ27+BK27)-(AO27+AP27)</f>
        <v>0</v>
      </c>
      <c r="BO27" s="9">
        <v>56067</v>
      </c>
      <c r="BP27" s="9">
        <v>27130</v>
      </c>
      <c r="BQ27" s="95">
        <f t="shared" ref="BQ27" si="102">ROUND(((BF27+BG27)-(AK27+AL27))/BO27/10,2)*-1</f>
        <v>0</v>
      </c>
      <c r="BR27" s="95">
        <f t="shared" ref="BR27:BR29" si="103">ROUND(((BK27-AP27)/BP27/10),2)*-1</f>
        <v>0</v>
      </c>
      <c r="BS27" s="95">
        <f>BQ27+BR27</f>
        <v>0</v>
      </c>
      <c r="BT27" s="98">
        <f>BU27+CB27</f>
        <v>25000</v>
      </c>
      <c r="BU27" s="98">
        <f>BW27+BX27+BY27+BZ27+CA27</f>
        <v>25000</v>
      </c>
      <c r="BV27" s="99"/>
      <c r="BW27" s="90"/>
      <c r="BX27" s="90"/>
      <c r="BY27" s="90">
        <v>25000</v>
      </c>
      <c r="BZ27" s="90"/>
      <c r="CA27" s="90"/>
      <c r="CB27" s="98">
        <f>CC27+CD27+CE27</f>
        <v>0</v>
      </c>
      <c r="CC27" s="90"/>
      <c r="CD27" s="90"/>
      <c r="CE27" s="90"/>
      <c r="CF27" s="90">
        <f t="shared" ref="CF27:CF29" si="104">(BX27+BY27+BZ27)-(BE27+BF27+BG27)</f>
        <v>0</v>
      </c>
      <c r="CG27" s="90">
        <f t="shared" ref="CG27:CG29" si="105">(CC27+CD27)-(BJ27+BK27)</f>
        <v>0</v>
      </c>
      <c r="CH27" s="9">
        <v>56067</v>
      </c>
      <c r="CI27" s="9">
        <v>27130</v>
      </c>
      <c r="CJ27" s="101">
        <f t="shared" ref="CJ27" si="106">ROUND(((BY27+BZ27)-(BF27+BG27))/CH27/10,2)*-1</f>
        <v>0</v>
      </c>
      <c r="CK27" s="101">
        <f t="shared" ref="CK27:CK29" si="107">ROUND(((CD27-BK27)/CI27/10),2)*-1</f>
        <v>0</v>
      </c>
      <c r="CL27" s="101">
        <f>CJ27+CK27</f>
        <v>0</v>
      </c>
    </row>
    <row r="28" spans="1:90" x14ac:dyDescent="0.25">
      <c r="A28" s="5">
        <v>1407</v>
      </c>
      <c r="B28" s="2">
        <v>600012654</v>
      </c>
      <c r="C28" s="7">
        <v>856070</v>
      </c>
      <c r="D28" s="8" t="s">
        <v>25</v>
      </c>
      <c r="E28" s="20">
        <v>3121</v>
      </c>
      <c r="F28" s="20" t="s">
        <v>110</v>
      </c>
      <c r="G28" s="20" t="s">
        <v>96</v>
      </c>
      <c r="H28" s="41">
        <f>I28+P28</f>
        <v>0</v>
      </c>
      <c r="I28" s="41">
        <f>K28+L28+M28+N28+O28</f>
        <v>0</v>
      </c>
      <c r="J28" s="5"/>
      <c r="K28" s="9"/>
      <c r="L28" s="9"/>
      <c r="M28" s="9"/>
      <c r="N28" s="9"/>
      <c r="O28" s="9"/>
      <c r="P28" s="41">
        <f>Q28+R28+S28</f>
        <v>0</v>
      </c>
      <c r="Q28" s="9"/>
      <c r="R28" s="9"/>
      <c r="S28" s="9"/>
      <c r="T28" s="73">
        <f>(L28+M28+N28)*-1</f>
        <v>0</v>
      </c>
      <c r="U28" s="73">
        <f>(Q28+R28)*-1</f>
        <v>0</v>
      </c>
      <c r="V28" s="9">
        <f t="shared" si="95"/>
        <v>0</v>
      </c>
      <c r="W28" s="9">
        <f t="shared" si="95"/>
        <v>0</v>
      </c>
      <c r="X28" s="46" t="s">
        <v>225</v>
      </c>
      <c r="Y28" s="46" t="s">
        <v>225</v>
      </c>
      <c r="Z28" s="78">
        <f>IF(T28=0,0,ROUND((T28+L28)/X28/10,2))</f>
        <v>0</v>
      </c>
      <c r="AA28" s="78">
        <f>IF(U28=0,0,ROUND((U28+Q28)/Y28/10,2))</f>
        <v>0</v>
      </c>
      <c r="AB28" s="78">
        <f>Z28+AA28</f>
        <v>0</v>
      </c>
      <c r="AC28" s="47">
        <v>0</v>
      </c>
      <c r="AD28" s="47">
        <v>0</v>
      </c>
      <c r="AE28" s="47">
        <f>AC28+AD28</f>
        <v>0</v>
      </c>
      <c r="AF28" s="41">
        <f>AG28+AN28</f>
        <v>0</v>
      </c>
      <c r="AG28" s="41">
        <f>AI28+AJ28+AK28+AL28+AM28</f>
        <v>0</v>
      </c>
      <c r="AH28" s="5"/>
      <c r="AI28" s="9"/>
      <c r="AJ28" s="9"/>
      <c r="AK28" s="9"/>
      <c r="AL28" s="9"/>
      <c r="AM28" s="9"/>
      <c r="AN28" s="41">
        <f>AO28+AP28+AQ28</f>
        <v>0</v>
      </c>
      <c r="AO28" s="9"/>
      <c r="AP28" s="9"/>
      <c r="AQ28" s="9"/>
      <c r="AR28" s="90">
        <f>((AL28+AK28+AJ28)-((V28)*-1))*-1</f>
        <v>0</v>
      </c>
      <c r="AS28" s="90">
        <f>((AO28+AP28)-((W28)*-1))*-1</f>
        <v>0</v>
      </c>
      <c r="AT28" s="46" t="s">
        <v>225</v>
      </c>
      <c r="AU28" s="46" t="s">
        <v>225</v>
      </c>
      <c r="AV28" s="95">
        <v>0</v>
      </c>
      <c r="AW28" s="95">
        <v>0</v>
      </c>
      <c r="AX28" s="95">
        <f>AV28+AW28</f>
        <v>0</v>
      </c>
      <c r="AY28" s="97">
        <f t="shared" si="98"/>
        <v>0</v>
      </c>
      <c r="AZ28" s="97">
        <f t="shared" si="99"/>
        <v>0</v>
      </c>
      <c r="BA28" s="98">
        <f>BB28+BI28</f>
        <v>0</v>
      </c>
      <c r="BB28" s="98">
        <f>BD28+BE28+BF28+BG28+BH28</f>
        <v>0</v>
      </c>
      <c r="BC28" s="99"/>
      <c r="BD28" s="90"/>
      <c r="BE28" s="90"/>
      <c r="BF28" s="90"/>
      <c r="BG28" s="90"/>
      <c r="BH28" s="90"/>
      <c r="BI28" s="98">
        <f>BJ28+BK28+BL28</f>
        <v>0</v>
      </c>
      <c r="BJ28" s="90"/>
      <c r="BK28" s="90"/>
      <c r="BL28" s="90"/>
      <c r="BM28" s="90">
        <f t="shared" si="100"/>
        <v>0</v>
      </c>
      <c r="BN28" s="90">
        <f t="shared" si="101"/>
        <v>0</v>
      </c>
      <c r="BO28" s="46" t="s">
        <v>225</v>
      </c>
      <c r="BP28" s="46" t="s">
        <v>225</v>
      </c>
      <c r="BQ28" s="95">
        <v>0</v>
      </c>
      <c r="BR28" s="95">
        <v>0</v>
      </c>
      <c r="BS28" s="95">
        <f>BQ28+BR28</f>
        <v>0</v>
      </c>
      <c r="BT28" s="98">
        <f>BU28+CB28</f>
        <v>0</v>
      </c>
      <c r="BU28" s="98">
        <f>BW28+BX28+BY28+BZ28+CA28</f>
        <v>0</v>
      </c>
      <c r="BV28" s="99"/>
      <c r="BW28" s="90"/>
      <c r="BX28" s="90"/>
      <c r="BY28" s="90"/>
      <c r="BZ28" s="90"/>
      <c r="CA28" s="90"/>
      <c r="CB28" s="98">
        <f>CC28+CD28+CE28</f>
        <v>0</v>
      </c>
      <c r="CC28" s="90"/>
      <c r="CD28" s="90"/>
      <c r="CE28" s="90"/>
      <c r="CF28" s="90">
        <f t="shared" si="104"/>
        <v>0</v>
      </c>
      <c r="CG28" s="90">
        <f t="shared" si="105"/>
        <v>0</v>
      </c>
      <c r="CH28" s="46" t="s">
        <v>225</v>
      </c>
      <c r="CI28" s="46" t="s">
        <v>225</v>
      </c>
      <c r="CJ28" s="101">
        <v>0</v>
      </c>
      <c r="CK28" s="101">
        <v>0</v>
      </c>
      <c r="CL28" s="101">
        <f>CJ28+CK28</f>
        <v>0</v>
      </c>
    </row>
    <row r="29" spans="1:90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96</v>
      </c>
      <c r="H29" s="41">
        <f>I29+P29</f>
        <v>0</v>
      </c>
      <c r="I29" s="41">
        <f>K29+L29+M29+N29+O29</f>
        <v>0</v>
      </c>
      <c r="J29" s="5"/>
      <c r="K29" s="9"/>
      <c r="L29" s="9"/>
      <c r="M29" s="9"/>
      <c r="N29" s="9"/>
      <c r="O29" s="9"/>
      <c r="P29" s="41">
        <f>Q29+R29+S29</f>
        <v>0</v>
      </c>
      <c r="Q29" s="9"/>
      <c r="R29" s="9"/>
      <c r="S29" s="9"/>
      <c r="T29" s="73">
        <f>(L29+M29+N29)*-1</f>
        <v>0</v>
      </c>
      <c r="U29" s="73">
        <f>(Q29+R29)*-1</f>
        <v>0</v>
      </c>
      <c r="V29" s="9">
        <f t="shared" si="95"/>
        <v>0</v>
      </c>
      <c r="W29" s="9">
        <f t="shared" si="95"/>
        <v>0</v>
      </c>
      <c r="X29" s="46" t="s">
        <v>225</v>
      </c>
      <c r="Y29" s="9">
        <v>26460</v>
      </c>
      <c r="Z29" s="78">
        <f>IF(T29=0,0,ROUND((T29+L29)/X29/10,2))</f>
        <v>0</v>
      </c>
      <c r="AA29" s="78">
        <f>IF(U29=0,0,ROUND((U29+Q29)/Y29/10,2))</f>
        <v>0</v>
      </c>
      <c r="AB29" s="78">
        <f>Z29+AA29</f>
        <v>0</v>
      </c>
      <c r="AC29" s="47">
        <v>0</v>
      </c>
      <c r="AD29" s="47">
        <v>0</v>
      </c>
      <c r="AE29" s="47">
        <f>AC29+AD29</f>
        <v>0</v>
      </c>
      <c r="AF29" s="41">
        <f>AG29+AN29</f>
        <v>0</v>
      </c>
      <c r="AG29" s="41">
        <f>AI29+AJ29+AK29+AL29+AM29</f>
        <v>0</v>
      </c>
      <c r="AH29" s="5"/>
      <c r="AI29" s="9"/>
      <c r="AJ29" s="9"/>
      <c r="AK29" s="9"/>
      <c r="AL29" s="9"/>
      <c r="AM29" s="9"/>
      <c r="AN29" s="41">
        <f>AO29+AP29+AQ29</f>
        <v>0</v>
      </c>
      <c r="AO29" s="9"/>
      <c r="AP29" s="9"/>
      <c r="AQ29" s="9"/>
      <c r="AR29" s="90">
        <f>((AL29+AK29+AJ29)-((V29)*-1))*-1</f>
        <v>0</v>
      </c>
      <c r="AS29" s="90">
        <f>((AO29+AP29)-((W29)*-1))*-1</f>
        <v>0</v>
      </c>
      <c r="AT29" s="46" t="s">
        <v>225</v>
      </c>
      <c r="AU29" s="9">
        <v>26460</v>
      </c>
      <c r="AV29" s="95">
        <v>0</v>
      </c>
      <c r="AW29" s="95">
        <f t="shared" si="97"/>
        <v>0</v>
      </c>
      <c r="AX29" s="95">
        <f>AV29+AW29</f>
        <v>0</v>
      </c>
      <c r="AY29" s="97">
        <f t="shared" si="98"/>
        <v>0</v>
      </c>
      <c r="AZ29" s="97">
        <f t="shared" si="99"/>
        <v>0</v>
      </c>
      <c r="BA29" s="98">
        <f>BB29+BI29</f>
        <v>0</v>
      </c>
      <c r="BB29" s="98">
        <f>BD29+BE29+BF29+BG29+BH29</f>
        <v>0</v>
      </c>
      <c r="BC29" s="99"/>
      <c r="BD29" s="90"/>
      <c r="BE29" s="90"/>
      <c r="BF29" s="90"/>
      <c r="BG29" s="90"/>
      <c r="BH29" s="90"/>
      <c r="BI29" s="98">
        <f>BJ29+BK29+BL29</f>
        <v>0</v>
      </c>
      <c r="BJ29" s="90"/>
      <c r="BK29" s="90"/>
      <c r="BL29" s="90"/>
      <c r="BM29" s="90">
        <f t="shared" si="100"/>
        <v>0</v>
      </c>
      <c r="BN29" s="90">
        <f t="shared" si="101"/>
        <v>0</v>
      </c>
      <c r="BO29" s="46" t="s">
        <v>225</v>
      </c>
      <c r="BP29" s="9">
        <v>26460</v>
      </c>
      <c r="BQ29" s="95">
        <v>0</v>
      </c>
      <c r="BR29" s="95">
        <f t="shared" si="103"/>
        <v>0</v>
      </c>
      <c r="BS29" s="95">
        <f>BQ29+BR29</f>
        <v>0</v>
      </c>
      <c r="BT29" s="98">
        <f>BU29+CB29</f>
        <v>0</v>
      </c>
      <c r="BU29" s="98">
        <f>BW29+BX29+BY29+BZ29+CA29</f>
        <v>0</v>
      </c>
      <c r="BV29" s="99"/>
      <c r="BW29" s="90"/>
      <c r="BX29" s="90"/>
      <c r="BY29" s="90"/>
      <c r="BZ29" s="90"/>
      <c r="CA29" s="90"/>
      <c r="CB29" s="98">
        <f>CC29+CD29+CE29</f>
        <v>0</v>
      </c>
      <c r="CC29" s="90"/>
      <c r="CD29" s="90"/>
      <c r="CE29" s="90"/>
      <c r="CF29" s="90">
        <f t="shared" si="104"/>
        <v>0</v>
      </c>
      <c r="CG29" s="90">
        <f t="shared" si="105"/>
        <v>0</v>
      </c>
      <c r="CH29" s="46" t="s">
        <v>225</v>
      </c>
      <c r="CI29" s="9">
        <v>26460</v>
      </c>
      <c r="CJ29" s="101">
        <v>0</v>
      </c>
      <c r="CK29" s="101">
        <f t="shared" si="107"/>
        <v>0</v>
      </c>
      <c r="CL29" s="101">
        <f>CJ29+CK29</f>
        <v>0</v>
      </c>
    </row>
    <row r="30" spans="1:90" x14ac:dyDescent="0.25">
      <c r="A30" s="30"/>
      <c r="B30" s="31"/>
      <c r="C30" s="32"/>
      <c r="D30" s="33" t="s">
        <v>153</v>
      </c>
      <c r="E30" s="31"/>
      <c r="F30" s="31"/>
      <c r="G30" s="32"/>
      <c r="H30" s="34">
        <f t="shared" ref="H30:AB30" si="108">SUBTOTAL(9,H27:H29)</f>
        <v>25000</v>
      </c>
      <c r="I30" s="34">
        <f t="shared" si="108"/>
        <v>25000</v>
      </c>
      <c r="J30" s="34">
        <f t="shared" si="108"/>
        <v>0</v>
      </c>
      <c r="K30" s="34">
        <f t="shared" si="108"/>
        <v>0</v>
      </c>
      <c r="L30" s="34">
        <f t="shared" si="108"/>
        <v>0</v>
      </c>
      <c r="M30" s="34">
        <f t="shared" si="108"/>
        <v>25000</v>
      </c>
      <c r="N30" s="34">
        <f t="shared" si="108"/>
        <v>0</v>
      </c>
      <c r="O30" s="34">
        <f t="shared" si="108"/>
        <v>0</v>
      </c>
      <c r="P30" s="34">
        <f t="shared" si="108"/>
        <v>0</v>
      </c>
      <c r="Q30" s="34">
        <f t="shared" si="108"/>
        <v>0</v>
      </c>
      <c r="R30" s="34">
        <f t="shared" si="108"/>
        <v>0</v>
      </c>
      <c r="S30" s="34">
        <f t="shared" si="108"/>
        <v>0</v>
      </c>
      <c r="T30" s="34">
        <f t="shared" si="108"/>
        <v>-25000</v>
      </c>
      <c r="U30" s="34">
        <f t="shared" si="108"/>
        <v>0</v>
      </c>
      <c r="V30" s="34">
        <f t="shared" si="108"/>
        <v>-16250</v>
      </c>
      <c r="W30" s="34">
        <f t="shared" si="108"/>
        <v>0</v>
      </c>
      <c r="X30" s="34">
        <f t="shared" si="108"/>
        <v>56067</v>
      </c>
      <c r="Y30" s="34">
        <f t="shared" si="108"/>
        <v>53590</v>
      </c>
      <c r="Z30" s="48">
        <f t="shared" si="108"/>
        <v>-0.04</v>
      </c>
      <c r="AA30" s="48">
        <f t="shared" si="108"/>
        <v>0</v>
      </c>
      <c r="AB30" s="48">
        <f t="shared" si="108"/>
        <v>-0.04</v>
      </c>
      <c r="AC30" s="48">
        <v>-0.03</v>
      </c>
      <c r="AD30" s="48">
        <v>0</v>
      </c>
      <c r="AE30" s="48">
        <f t="shared" ref="AE30:AX30" si="109">SUBTOTAL(9,AE27:AE29)</f>
        <v>-0.03</v>
      </c>
      <c r="AF30" s="34">
        <f t="shared" si="109"/>
        <v>25000</v>
      </c>
      <c r="AG30" s="34">
        <f t="shared" si="109"/>
        <v>25000</v>
      </c>
      <c r="AH30" s="34">
        <f t="shared" si="109"/>
        <v>0</v>
      </c>
      <c r="AI30" s="34">
        <f t="shared" si="109"/>
        <v>0</v>
      </c>
      <c r="AJ30" s="34">
        <f t="shared" si="109"/>
        <v>0</v>
      </c>
      <c r="AK30" s="34">
        <f t="shared" si="109"/>
        <v>25000</v>
      </c>
      <c r="AL30" s="34">
        <f t="shared" si="109"/>
        <v>0</v>
      </c>
      <c r="AM30" s="34">
        <f t="shared" si="109"/>
        <v>0</v>
      </c>
      <c r="AN30" s="34">
        <f t="shared" si="109"/>
        <v>0</v>
      </c>
      <c r="AO30" s="34">
        <f t="shared" si="109"/>
        <v>0</v>
      </c>
      <c r="AP30" s="34">
        <f t="shared" si="109"/>
        <v>0</v>
      </c>
      <c r="AQ30" s="34">
        <f t="shared" si="109"/>
        <v>0</v>
      </c>
      <c r="AR30" s="34">
        <f t="shared" si="109"/>
        <v>-8750</v>
      </c>
      <c r="AS30" s="34">
        <f t="shared" si="109"/>
        <v>0</v>
      </c>
      <c r="AT30" s="34">
        <f t="shared" si="109"/>
        <v>56067</v>
      </c>
      <c r="AU30" s="34">
        <f t="shared" si="109"/>
        <v>53590</v>
      </c>
      <c r="AV30" s="48">
        <f t="shared" si="109"/>
        <v>-0.01</v>
      </c>
      <c r="AW30" s="48">
        <f t="shared" si="109"/>
        <v>0</v>
      </c>
      <c r="AX30" s="48">
        <f t="shared" si="109"/>
        <v>-0.01</v>
      </c>
      <c r="AY30"/>
      <c r="AZ30"/>
      <c r="BA30" s="34">
        <f t="shared" ref="BA30:BS30" si="110">SUBTOTAL(9,BA27:BA29)</f>
        <v>25000</v>
      </c>
      <c r="BB30" s="34">
        <f t="shared" si="110"/>
        <v>25000</v>
      </c>
      <c r="BC30" s="34">
        <f t="shared" si="110"/>
        <v>0</v>
      </c>
      <c r="BD30" s="34">
        <f t="shared" si="110"/>
        <v>0</v>
      </c>
      <c r="BE30" s="34">
        <f t="shared" si="110"/>
        <v>0</v>
      </c>
      <c r="BF30" s="34">
        <f t="shared" si="110"/>
        <v>25000</v>
      </c>
      <c r="BG30" s="34">
        <f t="shared" si="110"/>
        <v>0</v>
      </c>
      <c r="BH30" s="34">
        <f t="shared" si="110"/>
        <v>0</v>
      </c>
      <c r="BI30" s="34">
        <f t="shared" si="110"/>
        <v>0</v>
      </c>
      <c r="BJ30" s="34">
        <f t="shared" si="110"/>
        <v>0</v>
      </c>
      <c r="BK30" s="34">
        <f t="shared" si="110"/>
        <v>0</v>
      </c>
      <c r="BL30" s="34">
        <f t="shared" si="110"/>
        <v>0</v>
      </c>
      <c r="BM30" s="34">
        <f t="shared" si="110"/>
        <v>0</v>
      </c>
      <c r="BN30" s="34">
        <f t="shared" si="110"/>
        <v>0</v>
      </c>
      <c r="BO30" s="34">
        <f t="shared" si="110"/>
        <v>56067</v>
      </c>
      <c r="BP30" s="34">
        <f t="shared" si="110"/>
        <v>53590</v>
      </c>
      <c r="BQ30" s="48">
        <f t="shared" si="110"/>
        <v>0</v>
      </c>
      <c r="BR30" s="48">
        <f t="shared" si="110"/>
        <v>0</v>
      </c>
      <c r="BS30" s="48">
        <f t="shared" si="110"/>
        <v>0</v>
      </c>
      <c r="BT30" s="34">
        <f t="shared" ref="BT30:CL30" si="111">SUBTOTAL(9,BT27:BT29)</f>
        <v>25000</v>
      </c>
      <c r="BU30" s="34">
        <f t="shared" si="111"/>
        <v>25000</v>
      </c>
      <c r="BV30" s="34">
        <f t="shared" si="111"/>
        <v>0</v>
      </c>
      <c r="BW30" s="34">
        <f t="shared" si="111"/>
        <v>0</v>
      </c>
      <c r="BX30" s="34">
        <f t="shared" si="111"/>
        <v>0</v>
      </c>
      <c r="BY30" s="34">
        <f t="shared" si="111"/>
        <v>25000</v>
      </c>
      <c r="BZ30" s="34">
        <f t="shared" si="111"/>
        <v>0</v>
      </c>
      <c r="CA30" s="34">
        <f t="shared" si="111"/>
        <v>0</v>
      </c>
      <c r="CB30" s="34">
        <f t="shared" si="111"/>
        <v>0</v>
      </c>
      <c r="CC30" s="34">
        <f t="shared" si="111"/>
        <v>0</v>
      </c>
      <c r="CD30" s="34">
        <f t="shared" si="111"/>
        <v>0</v>
      </c>
      <c r="CE30" s="34">
        <f t="shared" si="111"/>
        <v>0</v>
      </c>
      <c r="CF30" s="34">
        <f t="shared" si="111"/>
        <v>0</v>
      </c>
      <c r="CG30" s="34">
        <f t="shared" si="111"/>
        <v>0</v>
      </c>
      <c r="CH30" s="34">
        <f t="shared" si="111"/>
        <v>56067</v>
      </c>
      <c r="CI30" s="34">
        <f t="shared" si="111"/>
        <v>53590</v>
      </c>
      <c r="CJ30" s="64">
        <f t="shared" si="111"/>
        <v>0</v>
      </c>
      <c r="CK30" s="64">
        <f t="shared" si="111"/>
        <v>0</v>
      </c>
      <c r="CL30" s="64">
        <f t="shared" si="111"/>
        <v>0</v>
      </c>
    </row>
    <row r="31" spans="1:90" x14ac:dyDescent="0.25">
      <c r="A31" s="26">
        <v>1408</v>
      </c>
      <c r="B31" s="6">
        <v>600012638</v>
      </c>
      <c r="C31" s="27">
        <v>854981</v>
      </c>
      <c r="D31" s="28" t="s">
        <v>26</v>
      </c>
      <c r="E31" s="6">
        <v>3121</v>
      </c>
      <c r="F31" s="6" t="s">
        <v>18</v>
      </c>
      <c r="G31" s="6" t="s">
        <v>19</v>
      </c>
      <c r="H31" s="41">
        <f>I31+P31</f>
        <v>25000</v>
      </c>
      <c r="I31" s="41">
        <f>K31+L31+M31+N31+O31</f>
        <v>15000</v>
      </c>
      <c r="J31" s="5"/>
      <c r="K31" s="9"/>
      <c r="L31" s="9">
        <v>15000</v>
      </c>
      <c r="M31" s="9"/>
      <c r="N31" s="9"/>
      <c r="O31" s="9"/>
      <c r="P31" s="41">
        <f>Q31+R31+S31</f>
        <v>10000</v>
      </c>
      <c r="Q31" s="9"/>
      <c r="R31" s="9">
        <v>10000</v>
      </c>
      <c r="S31" s="9"/>
      <c r="T31" s="73">
        <f>(L31+M31+N31)*-1</f>
        <v>-15000</v>
      </c>
      <c r="U31" s="73">
        <f>(Q31+R31)*-1</f>
        <v>-10000</v>
      </c>
      <c r="V31" s="9">
        <f t="shared" ref="V31:W33" si="112">ROUND(T31*0.65,0)</f>
        <v>-9750</v>
      </c>
      <c r="W31" s="9">
        <f t="shared" si="112"/>
        <v>-6500</v>
      </c>
      <c r="X31" s="9">
        <v>56067</v>
      </c>
      <c r="Y31" s="9">
        <v>27130</v>
      </c>
      <c r="Z31" s="78">
        <f>IF(T31=0,0,ROUND((T31+L31)/X31/10,2))</f>
        <v>0</v>
      </c>
      <c r="AA31" s="78">
        <f>IF(U31=0,0,ROUND((U31+Q31)/Y31/10,2))</f>
        <v>-0.04</v>
      </c>
      <c r="AB31" s="78">
        <f>Z31+AA31</f>
        <v>-0.04</v>
      </c>
      <c r="AC31" s="47">
        <v>-0.02</v>
      </c>
      <c r="AD31" s="47">
        <v>-0.03</v>
      </c>
      <c r="AE31" s="47">
        <f>AC31+AD31</f>
        <v>-0.05</v>
      </c>
      <c r="AF31" s="85">
        <f>AG31+AN31</f>
        <v>35000</v>
      </c>
      <c r="AG31" s="85">
        <f>AI31+AJ31+AK31+AL31+AM31</f>
        <v>15000</v>
      </c>
      <c r="AH31" s="86"/>
      <c r="AI31" s="87"/>
      <c r="AJ31" s="87">
        <v>15000</v>
      </c>
      <c r="AK31" s="87"/>
      <c r="AL31" s="87"/>
      <c r="AM31" s="87"/>
      <c r="AN31" s="85">
        <f>AO31+AP31+AQ31</f>
        <v>20000</v>
      </c>
      <c r="AO31" s="87"/>
      <c r="AP31" s="87">
        <v>20000</v>
      </c>
      <c r="AQ31" s="9"/>
      <c r="AR31" s="90">
        <f>((AL31+AK31+AJ31)-((V31)*-1))*-1</f>
        <v>-5250</v>
      </c>
      <c r="AS31" s="90">
        <f>((AO31+AP31)-((W31)*-1))*-1</f>
        <v>-13500</v>
      </c>
      <c r="AT31" s="9">
        <v>56067</v>
      </c>
      <c r="AU31" s="9">
        <v>27130</v>
      </c>
      <c r="AV31" s="95">
        <f t="shared" ref="AV31" si="113">ROUND((AY31/AT31/10)+(AC31),2)*-1</f>
        <v>0.02</v>
      </c>
      <c r="AW31" s="95">
        <f t="shared" ref="AW31:AW33" si="114">ROUND((AZ31/AU31/10)+AD31,2)*-1</f>
        <v>-0.04</v>
      </c>
      <c r="AX31" s="95">
        <f>AV31+AW31</f>
        <v>-0.02</v>
      </c>
      <c r="AY31" s="97">
        <f t="shared" ref="AY31:AY33" si="115">AK31+AL31</f>
        <v>0</v>
      </c>
      <c r="AZ31" s="97">
        <f t="shared" ref="AZ31:AZ33" si="116">AP31</f>
        <v>20000</v>
      </c>
      <c r="BA31" s="98">
        <f>BB31+BI31</f>
        <v>35000</v>
      </c>
      <c r="BB31" s="98">
        <f>BD31+BE31+BF31+BG31+BH31</f>
        <v>15000</v>
      </c>
      <c r="BC31" s="99"/>
      <c r="BD31" s="90"/>
      <c r="BE31" s="90">
        <v>15000</v>
      </c>
      <c r="BF31" s="90"/>
      <c r="BG31" s="90"/>
      <c r="BH31" s="90"/>
      <c r="BI31" s="98">
        <f>BJ31+BK31+BL31</f>
        <v>20000</v>
      </c>
      <c r="BJ31" s="90"/>
      <c r="BK31" s="90">
        <v>20000</v>
      </c>
      <c r="BL31" s="90"/>
      <c r="BM31" s="90">
        <f t="shared" ref="BM31:BM33" si="117">(BE31+BF31+BG31)-(AJ31+AK31+AL31)</f>
        <v>0</v>
      </c>
      <c r="BN31" s="90">
        <f t="shared" ref="BN31:BN33" si="118">(BJ31+BK31)-(AO31+AP31)</f>
        <v>0</v>
      </c>
      <c r="BO31" s="9">
        <v>56067</v>
      </c>
      <c r="BP31" s="9">
        <v>27130</v>
      </c>
      <c r="BQ31" s="95">
        <f t="shared" ref="BQ31" si="119">ROUND(((BF31+BG31)-(AK31+AL31))/BO31/10,2)*-1</f>
        <v>0</v>
      </c>
      <c r="BR31" s="95">
        <f t="shared" ref="BR31:BR33" si="120">ROUND(((BK31-AP31)/BP31/10),2)*-1</f>
        <v>0</v>
      </c>
      <c r="BS31" s="95">
        <f>BQ31+BR31</f>
        <v>0</v>
      </c>
      <c r="BT31" s="98">
        <f>BU31+CB31</f>
        <v>35000</v>
      </c>
      <c r="BU31" s="98">
        <f>BW31+BX31+BY31+BZ31+CA31</f>
        <v>15000</v>
      </c>
      <c r="BV31" s="99"/>
      <c r="BW31" s="90"/>
      <c r="BX31" s="90">
        <v>15000</v>
      </c>
      <c r="BY31" s="90"/>
      <c r="BZ31" s="90"/>
      <c r="CA31" s="90"/>
      <c r="CB31" s="98">
        <f>CC31+CD31+CE31</f>
        <v>20000</v>
      </c>
      <c r="CC31" s="90"/>
      <c r="CD31" s="90">
        <v>20000</v>
      </c>
      <c r="CE31" s="90"/>
      <c r="CF31" s="90">
        <f t="shared" ref="CF31:CF33" si="121">(BX31+BY31+BZ31)-(BE31+BF31+BG31)</f>
        <v>0</v>
      </c>
      <c r="CG31" s="90">
        <f t="shared" ref="CG31:CG33" si="122">(CC31+CD31)-(BJ31+BK31)</f>
        <v>0</v>
      </c>
      <c r="CH31" s="9">
        <v>56067</v>
      </c>
      <c r="CI31" s="9">
        <v>27130</v>
      </c>
      <c r="CJ31" s="101">
        <f t="shared" ref="CJ31" si="123">ROUND(((BY31+BZ31)-(BF31+BG31))/CH31/10,2)*-1</f>
        <v>0</v>
      </c>
      <c r="CK31" s="101">
        <f t="shared" ref="CK31:CK33" si="124">ROUND(((CD31-BK31)/CI31/10),2)*-1</f>
        <v>0</v>
      </c>
      <c r="CL31" s="101">
        <f>CJ31+CK31</f>
        <v>0</v>
      </c>
    </row>
    <row r="32" spans="1:90" x14ac:dyDescent="0.25">
      <c r="A32" s="5">
        <v>1408</v>
      </c>
      <c r="B32" s="2">
        <v>600012638</v>
      </c>
      <c r="C32" s="7">
        <v>854981</v>
      </c>
      <c r="D32" s="8" t="s">
        <v>26</v>
      </c>
      <c r="E32" s="20">
        <v>3121</v>
      </c>
      <c r="F32" s="20" t="s">
        <v>110</v>
      </c>
      <c r="G32" s="20" t="s">
        <v>96</v>
      </c>
      <c r="H32" s="41">
        <f>I32+P32</f>
        <v>0</v>
      </c>
      <c r="I32" s="41">
        <f>K32+L32+M32+N32+O32</f>
        <v>0</v>
      </c>
      <c r="J32" s="5"/>
      <c r="K32" s="9"/>
      <c r="L32" s="9"/>
      <c r="M32" s="9"/>
      <c r="N32" s="9"/>
      <c r="O32" s="9"/>
      <c r="P32" s="41">
        <f>Q32+R32+S32</f>
        <v>0</v>
      </c>
      <c r="Q32" s="9"/>
      <c r="R32" s="9"/>
      <c r="S32" s="9"/>
      <c r="T32" s="73">
        <f>(L32+M32+N32)*-1</f>
        <v>0</v>
      </c>
      <c r="U32" s="73">
        <f>(Q32+R32)*-1</f>
        <v>0</v>
      </c>
      <c r="V32" s="9">
        <f t="shared" si="112"/>
        <v>0</v>
      </c>
      <c r="W32" s="9">
        <f t="shared" si="112"/>
        <v>0</v>
      </c>
      <c r="X32" s="46" t="s">
        <v>225</v>
      </c>
      <c r="Y32" s="46" t="s">
        <v>225</v>
      </c>
      <c r="Z32" s="78">
        <f>IF(T32=0,0,ROUND((T32+L32)/X32/10,2))</f>
        <v>0</v>
      </c>
      <c r="AA32" s="78">
        <f>IF(U32=0,0,ROUND((U32+Q32)/Y32/10,2))</f>
        <v>0</v>
      </c>
      <c r="AB32" s="78">
        <f>Z32+AA32</f>
        <v>0</v>
      </c>
      <c r="AC32" s="47">
        <v>0</v>
      </c>
      <c r="AD32" s="47">
        <v>0</v>
      </c>
      <c r="AE32" s="47">
        <f>AC32+AD32</f>
        <v>0</v>
      </c>
      <c r="AF32" s="85">
        <f>AG32+AN32</f>
        <v>0</v>
      </c>
      <c r="AG32" s="85">
        <f>AI32+AJ32+AK32+AL32+AM32</f>
        <v>0</v>
      </c>
      <c r="AH32" s="86"/>
      <c r="AI32" s="87"/>
      <c r="AJ32" s="87"/>
      <c r="AK32" s="87"/>
      <c r="AL32" s="87"/>
      <c r="AM32" s="87"/>
      <c r="AN32" s="85">
        <f>AO32+AP32+AQ32</f>
        <v>0</v>
      </c>
      <c r="AO32" s="87"/>
      <c r="AP32" s="87"/>
      <c r="AQ32" s="9"/>
      <c r="AR32" s="90">
        <f>((AL32+AK32+AJ32)-((V32)*-1))*-1</f>
        <v>0</v>
      </c>
      <c r="AS32" s="90">
        <f>((AO32+AP32)-((W32)*-1))*-1</f>
        <v>0</v>
      </c>
      <c r="AT32" s="46" t="s">
        <v>225</v>
      </c>
      <c r="AU32" s="46" t="s">
        <v>225</v>
      </c>
      <c r="AV32" s="95">
        <v>0</v>
      </c>
      <c r="AW32" s="95">
        <v>0</v>
      </c>
      <c r="AX32" s="95">
        <f>AV32+AW32</f>
        <v>0</v>
      </c>
      <c r="AY32" s="97">
        <f t="shared" si="115"/>
        <v>0</v>
      </c>
      <c r="AZ32" s="97">
        <f t="shared" si="116"/>
        <v>0</v>
      </c>
      <c r="BA32" s="98">
        <f>BB32+BI32</f>
        <v>0</v>
      </c>
      <c r="BB32" s="98">
        <f>BD32+BE32+BF32+BG32+BH32</f>
        <v>0</v>
      </c>
      <c r="BC32" s="99"/>
      <c r="BD32" s="90"/>
      <c r="BE32" s="90"/>
      <c r="BF32" s="90"/>
      <c r="BG32" s="90"/>
      <c r="BH32" s="90"/>
      <c r="BI32" s="98">
        <f>BJ32+BK32+BL32</f>
        <v>0</v>
      </c>
      <c r="BJ32" s="90"/>
      <c r="BK32" s="90"/>
      <c r="BL32" s="90"/>
      <c r="BM32" s="90">
        <f t="shared" si="117"/>
        <v>0</v>
      </c>
      <c r="BN32" s="90">
        <f t="shared" si="118"/>
        <v>0</v>
      </c>
      <c r="BO32" s="46" t="s">
        <v>225</v>
      </c>
      <c r="BP32" s="46" t="s">
        <v>225</v>
      </c>
      <c r="BQ32" s="95">
        <v>0</v>
      </c>
      <c r="BR32" s="95">
        <v>0</v>
      </c>
      <c r="BS32" s="95">
        <f>BQ32+BR32</f>
        <v>0</v>
      </c>
      <c r="BT32" s="98">
        <f>BU32+CB32</f>
        <v>0</v>
      </c>
      <c r="BU32" s="98">
        <f>BW32+BX32+BY32+BZ32+CA32</f>
        <v>0</v>
      </c>
      <c r="BV32" s="99"/>
      <c r="BW32" s="90"/>
      <c r="BX32" s="90"/>
      <c r="BY32" s="90"/>
      <c r="BZ32" s="90"/>
      <c r="CA32" s="90"/>
      <c r="CB32" s="98">
        <f>CC32+CD32+CE32</f>
        <v>0</v>
      </c>
      <c r="CC32" s="90"/>
      <c r="CD32" s="90"/>
      <c r="CE32" s="90"/>
      <c r="CF32" s="90">
        <f t="shared" si="121"/>
        <v>0</v>
      </c>
      <c r="CG32" s="90">
        <f t="shared" si="122"/>
        <v>0</v>
      </c>
      <c r="CH32" s="46" t="s">
        <v>225</v>
      </c>
      <c r="CI32" s="46" t="s">
        <v>225</v>
      </c>
      <c r="CJ32" s="101">
        <v>0</v>
      </c>
      <c r="CK32" s="101">
        <v>0</v>
      </c>
      <c r="CL32" s="101">
        <f>CJ32+CK32</f>
        <v>0</v>
      </c>
    </row>
    <row r="33" spans="1:90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96</v>
      </c>
      <c r="H33" s="41">
        <f>I33+P33</f>
        <v>0</v>
      </c>
      <c r="I33" s="41">
        <f>K33+L33+M33+N33+O33</f>
        <v>0</v>
      </c>
      <c r="J33" s="5"/>
      <c r="K33" s="9"/>
      <c r="L33" s="9"/>
      <c r="M33" s="9"/>
      <c r="N33" s="9"/>
      <c r="O33" s="9"/>
      <c r="P33" s="41">
        <f>Q33+R33+S33</f>
        <v>0</v>
      </c>
      <c r="Q33" s="9"/>
      <c r="R33" s="9"/>
      <c r="S33" s="9"/>
      <c r="T33" s="73">
        <f>(L33+M33+N33)*-1</f>
        <v>0</v>
      </c>
      <c r="U33" s="73">
        <f>(Q33+R33)*-1</f>
        <v>0</v>
      </c>
      <c r="V33" s="9">
        <f t="shared" si="112"/>
        <v>0</v>
      </c>
      <c r="W33" s="9">
        <f t="shared" si="112"/>
        <v>0</v>
      </c>
      <c r="X33" s="46" t="s">
        <v>225</v>
      </c>
      <c r="Y33" s="9">
        <v>26460</v>
      </c>
      <c r="Z33" s="78">
        <f>IF(T33=0,0,ROUND((T33+L33)/X33/10,2))</f>
        <v>0</v>
      </c>
      <c r="AA33" s="78">
        <f>IF(U33=0,0,ROUND((U33+Q33)/Y33/10,2))</f>
        <v>0</v>
      </c>
      <c r="AB33" s="78">
        <f>Z33+AA33</f>
        <v>0</v>
      </c>
      <c r="AC33" s="47">
        <v>0</v>
      </c>
      <c r="AD33" s="47">
        <v>0</v>
      </c>
      <c r="AE33" s="47">
        <f>AC33+AD33</f>
        <v>0</v>
      </c>
      <c r="AF33" s="85">
        <f>AG33+AN33</f>
        <v>0</v>
      </c>
      <c r="AG33" s="85">
        <f>AI33+AJ33+AK33+AL33+AM33</f>
        <v>0</v>
      </c>
      <c r="AH33" s="86"/>
      <c r="AI33" s="87"/>
      <c r="AJ33" s="87"/>
      <c r="AK33" s="87"/>
      <c r="AL33" s="87"/>
      <c r="AM33" s="87"/>
      <c r="AN33" s="85">
        <f>AO33+AP33+AQ33</f>
        <v>0</v>
      </c>
      <c r="AO33" s="87"/>
      <c r="AP33" s="87"/>
      <c r="AQ33" s="9"/>
      <c r="AR33" s="90">
        <f>((AL33+AK33+AJ33)-((V33)*-1))*-1</f>
        <v>0</v>
      </c>
      <c r="AS33" s="90">
        <f>((AO33+AP33)-((W33)*-1))*-1</f>
        <v>0</v>
      </c>
      <c r="AT33" s="46" t="s">
        <v>225</v>
      </c>
      <c r="AU33" s="9">
        <v>26460</v>
      </c>
      <c r="AV33" s="95">
        <v>0</v>
      </c>
      <c r="AW33" s="95">
        <f t="shared" si="114"/>
        <v>0</v>
      </c>
      <c r="AX33" s="95">
        <f>AV33+AW33</f>
        <v>0</v>
      </c>
      <c r="AY33" s="97">
        <f t="shared" si="115"/>
        <v>0</v>
      </c>
      <c r="AZ33" s="97">
        <f t="shared" si="116"/>
        <v>0</v>
      </c>
      <c r="BA33" s="98">
        <f>BB33+BI33</f>
        <v>0</v>
      </c>
      <c r="BB33" s="98">
        <f>BD33+BE33+BF33+BG33+BH33</f>
        <v>0</v>
      </c>
      <c r="BC33" s="99"/>
      <c r="BD33" s="90"/>
      <c r="BE33" s="90"/>
      <c r="BF33" s="90"/>
      <c r="BG33" s="90"/>
      <c r="BH33" s="90"/>
      <c r="BI33" s="98">
        <f>BJ33+BK33+BL33</f>
        <v>0</v>
      </c>
      <c r="BJ33" s="90"/>
      <c r="BK33" s="90"/>
      <c r="BL33" s="90"/>
      <c r="BM33" s="90">
        <f t="shared" si="117"/>
        <v>0</v>
      </c>
      <c r="BN33" s="90">
        <f t="shared" si="118"/>
        <v>0</v>
      </c>
      <c r="BO33" s="46" t="s">
        <v>225</v>
      </c>
      <c r="BP33" s="9">
        <v>26460</v>
      </c>
      <c r="BQ33" s="95">
        <v>0</v>
      </c>
      <c r="BR33" s="95">
        <f t="shared" si="120"/>
        <v>0</v>
      </c>
      <c r="BS33" s="95">
        <f>BQ33+BR33</f>
        <v>0</v>
      </c>
      <c r="BT33" s="98">
        <f>BU33+CB33</f>
        <v>0</v>
      </c>
      <c r="BU33" s="98">
        <f>BW33+BX33+BY33+BZ33+CA33</f>
        <v>0</v>
      </c>
      <c r="BV33" s="99"/>
      <c r="BW33" s="90"/>
      <c r="BX33" s="90"/>
      <c r="BY33" s="90"/>
      <c r="BZ33" s="90"/>
      <c r="CA33" s="90"/>
      <c r="CB33" s="98">
        <f>CC33+CD33+CE33</f>
        <v>0</v>
      </c>
      <c r="CC33" s="90"/>
      <c r="CD33" s="90"/>
      <c r="CE33" s="90"/>
      <c r="CF33" s="90">
        <f t="shared" si="121"/>
        <v>0</v>
      </c>
      <c r="CG33" s="90">
        <f t="shared" si="122"/>
        <v>0</v>
      </c>
      <c r="CH33" s="46" t="s">
        <v>225</v>
      </c>
      <c r="CI33" s="9">
        <v>26460</v>
      </c>
      <c r="CJ33" s="101">
        <v>0</v>
      </c>
      <c r="CK33" s="101">
        <f t="shared" si="124"/>
        <v>0</v>
      </c>
      <c r="CL33" s="101">
        <f>CJ33+CK33</f>
        <v>0</v>
      </c>
    </row>
    <row r="34" spans="1:90" x14ac:dyDescent="0.25">
      <c r="A34" s="30"/>
      <c r="B34" s="31"/>
      <c r="C34" s="32"/>
      <c r="D34" s="33" t="s">
        <v>154</v>
      </c>
      <c r="E34" s="31"/>
      <c r="F34" s="31"/>
      <c r="G34" s="32"/>
      <c r="H34" s="34">
        <f t="shared" ref="H34:AB34" si="125">SUBTOTAL(9,H31:H33)</f>
        <v>25000</v>
      </c>
      <c r="I34" s="34">
        <f t="shared" si="125"/>
        <v>15000</v>
      </c>
      <c r="J34" s="34">
        <f t="shared" si="125"/>
        <v>0</v>
      </c>
      <c r="K34" s="34">
        <f t="shared" si="125"/>
        <v>0</v>
      </c>
      <c r="L34" s="34">
        <f t="shared" si="125"/>
        <v>15000</v>
      </c>
      <c r="M34" s="34">
        <f t="shared" si="125"/>
        <v>0</v>
      </c>
      <c r="N34" s="34">
        <f t="shared" si="125"/>
        <v>0</v>
      </c>
      <c r="O34" s="34">
        <f t="shared" si="125"/>
        <v>0</v>
      </c>
      <c r="P34" s="34">
        <f t="shared" si="125"/>
        <v>10000</v>
      </c>
      <c r="Q34" s="34">
        <f t="shared" si="125"/>
        <v>0</v>
      </c>
      <c r="R34" s="34">
        <f t="shared" si="125"/>
        <v>10000</v>
      </c>
      <c r="S34" s="34">
        <f t="shared" si="125"/>
        <v>0</v>
      </c>
      <c r="T34" s="34">
        <f t="shared" si="125"/>
        <v>-15000</v>
      </c>
      <c r="U34" s="34">
        <f t="shared" si="125"/>
        <v>-10000</v>
      </c>
      <c r="V34" s="34">
        <f t="shared" si="125"/>
        <v>-9750</v>
      </c>
      <c r="W34" s="34">
        <f t="shared" si="125"/>
        <v>-6500</v>
      </c>
      <c r="X34" s="34">
        <f t="shared" si="125"/>
        <v>56067</v>
      </c>
      <c r="Y34" s="34">
        <f t="shared" si="125"/>
        <v>53590</v>
      </c>
      <c r="Z34" s="48">
        <f t="shared" si="125"/>
        <v>0</v>
      </c>
      <c r="AA34" s="48">
        <f t="shared" si="125"/>
        <v>-0.04</v>
      </c>
      <c r="AB34" s="48">
        <f t="shared" si="125"/>
        <v>-0.04</v>
      </c>
      <c r="AC34" s="48">
        <v>-0.02</v>
      </c>
      <c r="AD34" s="48">
        <v>-0.03</v>
      </c>
      <c r="AE34" s="48">
        <f t="shared" ref="AE34:AX34" si="126">SUBTOTAL(9,AE31:AE33)</f>
        <v>-0.05</v>
      </c>
      <c r="AF34" s="34">
        <f t="shared" si="126"/>
        <v>35000</v>
      </c>
      <c r="AG34" s="34">
        <f t="shared" si="126"/>
        <v>15000</v>
      </c>
      <c r="AH34" s="34">
        <f t="shared" si="126"/>
        <v>0</v>
      </c>
      <c r="AI34" s="34">
        <f t="shared" si="126"/>
        <v>0</v>
      </c>
      <c r="AJ34" s="34">
        <f t="shared" si="126"/>
        <v>15000</v>
      </c>
      <c r="AK34" s="34">
        <f t="shared" si="126"/>
        <v>0</v>
      </c>
      <c r="AL34" s="34">
        <f t="shared" si="126"/>
        <v>0</v>
      </c>
      <c r="AM34" s="34">
        <f t="shared" si="126"/>
        <v>0</v>
      </c>
      <c r="AN34" s="34">
        <f t="shared" si="126"/>
        <v>20000</v>
      </c>
      <c r="AO34" s="34">
        <f t="shared" si="126"/>
        <v>0</v>
      </c>
      <c r="AP34" s="34">
        <f t="shared" si="126"/>
        <v>20000</v>
      </c>
      <c r="AQ34" s="34">
        <f t="shared" si="126"/>
        <v>0</v>
      </c>
      <c r="AR34" s="34">
        <f t="shared" si="126"/>
        <v>-5250</v>
      </c>
      <c r="AS34" s="34">
        <f t="shared" si="126"/>
        <v>-13500</v>
      </c>
      <c r="AT34" s="34">
        <f t="shared" si="126"/>
        <v>56067</v>
      </c>
      <c r="AU34" s="34">
        <f t="shared" si="126"/>
        <v>53590</v>
      </c>
      <c r="AV34" s="48">
        <f t="shared" si="126"/>
        <v>0.02</v>
      </c>
      <c r="AW34" s="48">
        <f t="shared" si="126"/>
        <v>-0.04</v>
      </c>
      <c r="AX34" s="48">
        <f t="shared" si="126"/>
        <v>-0.02</v>
      </c>
      <c r="AY34"/>
      <c r="AZ34"/>
      <c r="BA34" s="34">
        <f t="shared" ref="BA34:BS34" si="127">SUBTOTAL(9,BA31:BA33)</f>
        <v>35000</v>
      </c>
      <c r="BB34" s="34">
        <f t="shared" si="127"/>
        <v>15000</v>
      </c>
      <c r="BC34" s="34">
        <f t="shared" si="127"/>
        <v>0</v>
      </c>
      <c r="BD34" s="34">
        <f t="shared" si="127"/>
        <v>0</v>
      </c>
      <c r="BE34" s="34">
        <f t="shared" si="127"/>
        <v>15000</v>
      </c>
      <c r="BF34" s="34">
        <f t="shared" si="127"/>
        <v>0</v>
      </c>
      <c r="BG34" s="34">
        <f t="shared" si="127"/>
        <v>0</v>
      </c>
      <c r="BH34" s="34">
        <f t="shared" si="127"/>
        <v>0</v>
      </c>
      <c r="BI34" s="34">
        <f t="shared" si="127"/>
        <v>20000</v>
      </c>
      <c r="BJ34" s="34">
        <f t="shared" si="127"/>
        <v>0</v>
      </c>
      <c r="BK34" s="34">
        <f t="shared" si="127"/>
        <v>20000</v>
      </c>
      <c r="BL34" s="34">
        <f t="shared" si="127"/>
        <v>0</v>
      </c>
      <c r="BM34" s="34">
        <f t="shared" si="127"/>
        <v>0</v>
      </c>
      <c r="BN34" s="34">
        <f t="shared" si="127"/>
        <v>0</v>
      </c>
      <c r="BO34" s="34">
        <f t="shared" si="127"/>
        <v>56067</v>
      </c>
      <c r="BP34" s="34">
        <f t="shared" si="127"/>
        <v>53590</v>
      </c>
      <c r="BQ34" s="48">
        <f t="shared" si="127"/>
        <v>0</v>
      </c>
      <c r="BR34" s="48">
        <f t="shared" si="127"/>
        <v>0</v>
      </c>
      <c r="BS34" s="48">
        <f t="shared" si="127"/>
        <v>0</v>
      </c>
      <c r="BT34" s="34">
        <f t="shared" ref="BT34:CL34" si="128">SUBTOTAL(9,BT31:BT33)</f>
        <v>35000</v>
      </c>
      <c r="BU34" s="34">
        <f t="shared" si="128"/>
        <v>15000</v>
      </c>
      <c r="BV34" s="34">
        <f t="shared" si="128"/>
        <v>0</v>
      </c>
      <c r="BW34" s="34">
        <f t="shared" si="128"/>
        <v>0</v>
      </c>
      <c r="BX34" s="34">
        <f t="shared" si="128"/>
        <v>15000</v>
      </c>
      <c r="BY34" s="34">
        <f t="shared" si="128"/>
        <v>0</v>
      </c>
      <c r="BZ34" s="34">
        <f t="shared" si="128"/>
        <v>0</v>
      </c>
      <c r="CA34" s="34">
        <f t="shared" si="128"/>
        <v>0</v>
      </c>
      <c r="CB34" s="34">
        <f t="shared" si="128"/>
        <v>20000</v>
      </c>
      <c r="CC34" s="34">
        <f t="shared" si="128"/>
        <v>0</v>
      </c>
      <c r="CD34" s="34">
        <f t="shared" si="128"/>
        <v>20000</v>
      </c>
      <c r="CE34" s="34">
        <f t="shared" si="128"/>
        <v>0</v>
      </c>
      <c r="CF34" s="34">
        <f t="shared" si="128"/>
        <v>0</v>
      </c>
      <c r="CG34" s="34">
        <f t="shared" si="128"/>
        <v>0</v>
      </c>
      <c r="CH34" s="34">
        <f t="shared" si="128"/>
        <v>56067</v>
      </c>
      <c r="CI34" s="34">
        <f t="shared" si="128"/>
        <v>53590</v>
      </c>
      <c r="CJ34" s="64">
        <f t="shared" si="128"/>
        <v>0</v>
      </c>
      <c r="CK34" s="64">
        <f t="shared" si="128"/>
        <v>0</v>
      </c>
      <c r="CL34" s="64">
        <f t="shared" si="128"/>
        <v>0</v>
      </c>
    </row>
    <row r="35" spans="1:90" x14ac:dyDescent="0.25">
      <c r="A35" s="26">
        <v>1409</v>
      </c>
      <c r="B35" s="6">
        <v>600171744</v>
      </c>
      <c r="C35" s="27">
        <v>60252537</v>
      </c>
      <c r="D35" s="28" t="s">
        <v>111</v>
      </c>
      <c r="E35" s="6">
        <v>3121</v>
      </c>
      <c r="F35" s="6" t="s">
        <v>18</v>
      </c>
      <c r="G35" s="6" t="s">
        <v>19</v>
      </c>
      <c r="H35" s="41">
        <f>I35+P35</f>
        <v>592240</v>
      </c>
      <c r="I35" s="41">
        <f>K35+L35+M35+N35+O35</f>
        <v>367240</v>
      </c>
      <c r="J35" s="5">
        <v>14</v>
      </c>
      <c r="K35" s="9">
        <v>352240</v>
      </c>
      <c r="L35" s="9"/>
      <c r="M35" s="9">
        <v>15000</v>
      </c>
      <c r="N35" s="9"/>
      <c r="O35" s="9"/>
      <c r="P35" s="41">
        <f>Q35+R35+S35</f>
        <v>225000</v>
      </c>
      <c r="Q35" s="9"/>
      <c r="R35" s="9">
        <v>225000</v>
      </c>
      <c r="S35" s="9"/>
      <c r="T35" s="73">
        <f>(L35+M35+N35)*-1</f>
        <v>-15000</v>
      </c>
      <c r="U35" s="73">
        <f>(Q35+R35)*-1</f>
        <v>-225000</v>
      </c>
      <c r="V35" s="9">
        <f>ROUND(T35*0.65,0)</f>
        <v>-9750</v>
      </c>
      <c r="W35" s="9">
        <f>ROUND(U35*0.65,0)</f>
        <v>-146250</v>
      </c>
      <c r="X35" s="9">
        <v>56067</v>
      </c>
      <c r="Y35" s="9">
        <v>27130</v>
      </c>
      <c r="Z35" s="78">
        <f>IF(T35=0,0,ROUND((T35+L35)/X35/10,2))</f>
        <v>-0.03</v>
      </c>
      <c r="AA35" s="78">
        <f>IF(U35=0,0,ROUND((U35+Q35)/Y35/10,2))</f>
        <v>-0.83</v>
      </c>
      <c r="AB35" s="78">
        <f>Z35+AA35</f>
        <v>-0.86</v>
      </c>
      <c r="AC35" s="47">
        <v>-0.02</v>
      </c>
      <c r="AD35" s="47">
        <v>-0.54</v>
      </c>
      <c r="AE35" s="47">
        <f>AC35+AD35</f>
        <v>-0.56000000000000005</v>
      </c>
      <c r="AF35" s="41">
        <f>AG35+AN35</f>
        <v>592240</v>
      </c>
      <c r="AG35" s="41">
        <f>AI35+AJ35+AK35+AL35+AM35</f>
        <v>367240</v>
      </c>
      <c r="AH35" s="5">
        <v>14</v>
      </c>
      <c r="AI35" s="9">
        <v>352240</v>
      </c>
      <c r="AJ35" s="9"/>
      <c r="AK35" s="9">
        <v>15000</v>
      </c>
      <c r="AL35" s="9"/>
      <c r="AM35" s="9"/>
      <c r="AN35" s="41">
        <f>AO35+AP35+AQ35</f>
        <v>225000</v>
      </c>
      <c r="AO35" s="9"/>
      <c r="AP35" s="9">
        <v>225000</v>
      </c>
      <c r="AQ35" s="9"/>
      <c r="AR35" s="90">
        <f>((AL35+AK35+AJ35)-((V35)*-1))*-1</f>
        <v>-5250</v>
      </c>
      <c r="AS35" s="90">
        <f>((AO35+AP35)-((W35)*-1))*-1</f>
        <v>-78750</v>
      </c>
      <c r="AT35" s="9">
        <v>56067</v>
      </c>
      <c r="AU35" s="9">
        <v>27130</v>
      </c>
      <c r="AV35" s="95">
        <f t="shared" ref="AV35" si="129">ROUND((AY35/AT35/10)+(AC35),2)*-1</f>
        <v>-0.01</v>
      </c>
      <c r="AW35" s="95">
        <f t="shared" ref="AW35" si="130">ROUND((AZ35/AU35/10)+AD35,2)*-1</f>
        <v>-0.28999999999999998</v>
      </c>
      <c r="AX35" s="95">
        <f>AV35+AW35</f>
        <v>-0.3</v>
      </c>
      <c r="AY35" s="97">
        <f t="shared" ref="AY35:AY36" si="131">AK35+AL35</f>
        <v>15000</v>
      </c>
      <c r="AZ35" s="97">
        <f t="shared" ref="AZ35:AZ36" si="132">AP35</f>
        <v>225000</v>
      </c>
      <c r="BA35" s="98">
        <f>BB35+BI35</f>
        <v>592240</v>
      </c>
      <c r="BB35" s="98">
        <f>BD35+BE35+BF35+BG35+BH35</f>
        <v>367240</v>
      </c>
      <c r="BC35" s="99">
        <v>14</v>
      </c>
      <c r="BD35" s="90">
        <v>352240</v>
      </c>
      <c r="BE35" s="90"/>
      <c r="BF35" s="90">
        <v>15000</v>
      </c>
      <c r="BG35" s="90"/>
      <c r="BH35" s="90"/>
      <c r="BI35" s="98">
        <f>BJ35+BK35+BL35</f>
        <v>225000</v>
      </c>
      <c r="BJ35" s="90"/>
      <c r="BK35" s="90">
        <v>225000</v>
      </c>
      <c r="BL35" s="90"/>
      <c r="BM35" s="90">
        <f t="shared" ref="BM35:BM36" si="133">(BE35+BF35+BG35)-(AJ35+AK35+AL35)</f>
        <v>0</v>
      </c>
      <c r="BN35" s="90">
        <f t="shared" ref="BN35:BN36" si="134">(BJ35+BK35)-(AO35+AP35)</f>
        <v>0</v>
      </c>
      <c r="BO35" s="9">
        <v>56067</v>
      </c>
      <c r="BP35" s="9">
        <v>27130</v>
      </c>
      <c r="BQ35" s="95">
        <f t="shared" ref="BQ35" si="135">ROUND(((BF35+BG35)-(AK35+AL35))/BO35/10,2)*-1</f>
        <v>0</v>
      </c>
      <c r="BR35" s="95">
        <f t="shared" ref="BR35" si="136">ROUND(((BK35-AP35)/BP35/10),2)*-1</f>
        <v>0</v>
      </c>
      <c r="BS35" s="95">
        <f>BQ35+BR35</f>
        <v>0</v>
      </c>
      <c r="BT35" s="98">
        <f>BU35+CB35</f>
        <v>632240</v>
      </c>
      <c r="BU35" s="98">
        <f>BW35+BX35+BY35+BZ35+CA35</f>
        <v>367240</v>
      </c>
      <c r="BV35" s="99">
        <v>14</v>
      </c>
      <c r="BW35" s="90">
        <v>352240</v>
      </c>
      <c r="BX35" s="87"/>
      <c r="BY35" s="87">
        <v>15000</v>
      </c>
      <c r="BZ35" s="87"/>
      <c r="CA35" s="87"/>
      <c r="CB35" s="85">
        <v>265000</v>
      </c>
      <c r="CC35" s="87"/>
      <c r="CD35" s="87">
        <v>265000</v>
      </c>
      <c r="CE35" s="87"/>
      <c r="CF35" s="90">
        <f t="shared" ref="CF35:CF36" si="137">(BX35+BY35+BZ35)-(BE35+BF35+BG35)</f>
        <v>0</v>
      </c>
      <c r="CG35" s="90">
        <f t="shared" ref="CG35:CG36" si="138">(CC35+CD35)-(BJ35+BK35)</f>
        <v>40000</v>
      </c>
      <c r="CH35" s="9">
        <v>56067</v>
      </c>
      <c r="CI35" s="9">
        <v>27130</v>
      </c>
      <c r="CJ35" s="101">
        <f t="shared" ref="CJ35" si="139">ROUND(((BY35+BZ35)-(BF35+BG35))/CH35/10,2)*-1</f>
        <v>0</v>
      </c>
      <c r="CK35" s="101">
        <f t="shared" ref="CK35" si="140">ROUND(((CD35-BK35)/CI35/10),2)*-1</f>
        <v>-0.15</v>
      </c>
      <c r="CL35" s="101">
        <f>CJ35+CK35</f>
        <v>-0.15</v>
      </c>
    </row>
    <row r="36" spans="1:90" x14ac:dyDescent="0.25">
      <c r="A36" s="5">
        <v>1409</v>
      </c>
      <c r="B36" s="2">
        <v>600171744</v>
      </c>
      <c r="C36" s="7">
        <v>60252537</v>
      </c>
      <c r="D36" s="8" t="s">
        <v>111</v>
      </c>
      <c r="E36" s="20">
        <v>3121</v>
      </c>
      <c r="F36" s="20" t="s">
        <v>110</v>
      </c>
      <c r="G36" s="20" t="s">
        <v>96</v>
      </c>
      <c r="H36" s="41">
        <f>I36+P36</f>
        <v>0</v>
      </c>
      <c r="I36" s="41">
        <f>K36+L36+M36+N36+O36</f>
        <v>0</v>
      </c>
      <c r="J36" s="5"/>
      <c r="K36" s="9"/>
      <c r="L36" s="9"/>
      <c r="M36" s="9"/>
      <c r="N36" s="9"/>
      <c r="O36" s="9"/>
      <c r="P36" s="41">
        <f>Q36+R36+S36</f>
        <v>0</v>
      </c>
      <c r="Q36" s="9"/>
      <c r="R36" s="9"/>
      <c r="S36" s="9"/>
      <c r="T36" s="73">
        <f>(L36+M36+N36)*-1</f>
        <v>0</v>
      </c>
      <c r="U36" s="73">
        <f>(Q36+R36)*-1</f>
        <v>0</v>
      </c>
      <c r="V36" s="9">
        <f>ROUND(T36*0.65,0)</f>
        <v>0</v>
      </c>
      <c r="W36" s="9">
        <f>ROUND(U36*0.65,0)</f>
        <v>0</v>
      </c>
      <c r="X36" s="46" t="s">
        <v>225</v>
      </c>
      <c r="Y36" s="46" t="s">
        <v>225</v>
      </c>
      <c r="Z36" s="78">
        <f>IF(T36=0,0,ROUND((T36+L36)/X36/10,2))</f>
        <v>0</v>
      </c>
      <c r="AA36" s="78">
        <f>IF(U36=0,0,ROUND((U36+Q36)/Y36/10,2))</f>
        <v>0</v>
      </c>
      <c r="AB36" s="78">
        <f>Z36+AA36</f>
        <v>0</v>
      </c>
      <c r="AC36" s="47">
        <v>0</v>
      </c>
      <c r="AD36" s="47">
        <v>0</v>
      </c>
      <c r="AE36" s="47">
        <f>AC36+AD36</f>
        <v>0</v>
      </c>
      <c r="AF36" s="41">
        <f>AG36+AN36</f>
        <v>0</v>
      </c>
      <c r="AG36" s="41">
        <f>AI36+AJ36+AK36+AL36+AM36</f>
        <v>0</v>
      </c>
      <c r="AH36" s="5"/>
      <c r="AI36" s="9"/>
      <c r="AJ36" s="9"/>
      <c r="AK36" s="9"/>
      <c r="AL36" s="9"/>
      <c r="AM36" s="9"/>
      <c r="AN36" s="41">
        <f>AO36+AP36+AQ36</f>
        <v>0</v>
      </c>
      <c r="AO36" s="9"/>
      <c r="AP36" s="9"/>
      <c r="AQ36" s="9"/>
      <c r="AR36" s="90">
        <f>((AL36+AK36+AJ36)-((V36)*-1))*-1</f>
        <v>0</v>
      </c>
      <c r="AS36" s="90">
        <f>((AO36+AP36)-((W36)*-1))*-1</f>
        <v>0</v>
      </c>
      <c r="AT36" s="46" t="s">
        <v>225</v>
      </c>
      <c r="AU36" s="46" t="s">
        <v>225</v>
      </c>
      <c r="AV36" s="95">
        <v>0</v>
      </c>
      <c r="AW36" s="95">
        <v>0</v>
      </c>
      <c r="AX36" s="95">
        <f>AV36+AW36</f>
        <v>0</v>
      </c>
      <c r="AY36" s="97">
        <f t="shared" si="131"/>
        <v>0</v>
      </c>
      <c r="AZ36" s="97">
        <f t="shared" si="132"/>
        <v>0</v>
      </c>
      <c r="BA36" s="98">
        <f>BB36+BI36</f>
        <v>0</v>
      </c>
      <c r="BB36" s="98">
        <f>BD36+BE36+BF36+BG36+BH36</f>
        <v>0</v>
      </c>
      <c r="BC36" s="99"/>
      <c r="BD36" s="90"/>
      <c r="BE36" s="90"/>
      <c r="BF36" s="90"/>
      <c r="BG36" s="90"/>
      <c r="BH36" s="90"/>
      <c r="BI36" s="98">
        <f>BJ36+BK36+BL36</f>
        <v>0</v>
      </c>
      <c r="BJ36" s="90"/>
      <c r="BK36" s="90"/>
      <c r="BL36" s="90"/>
      <c r="BM36" s="90">
        <f t="shared" si="133"/>
        <v>0</v>
      </c>
      <c r="BN36" s="90">
        <f t="shared" si="134"/>
        <v>0</v>
      </c>
      <c r="BO36" s="46" t="s">
        <v>225</v>
      </c>
      <c r="BP36" s="46" t="s">
        <v>225</v>
      </c>
      <c r="BQ36" s="95">
        <v>0</v>
      </c>
      <c r="BR36" s="95">
        <v>0</v>
      </c>
      <c r="BS36" s="95">
        <f>BQ36+BR36</f>
        <v>0</v>
      </c>
      <c r="BT36" s="98">
        <f>BU36+CB36</f>
        <v>0</v>
      </c>
      <c r="BU36" s="98">
        <f>BW36+BX36+BY36+BZ36+CA36</f>
        <v>0</v>
      </c>
      <c r="BV36" s="86"/>
      <c r="BW36" s="87"/>
      <c r="BX36" s="87"/>
      <c r="BY36" s="87"/>
      <c r="BZ36" s="87"/>
      <c r="CA36" s="87"/>
      <c r="CB36" s="85">
        <v>0</v>
      </c>
      <c r="CC36" s="87"/>
      <c r="CD36" s="87"/>
      <c r="CE36" s="87"/>
      <c r="CF36" s="90">
        <f t="shared" si="137"/>
        <v>0</v>
      </c>
      <c r="CG36" s="90">
        <f t="shared" si="138"/>
        <v>0</v>
      </c>
      <c r="CH36" s="46" t="s">
        <v>225</v>
      </c>
      <c r="CI36" s="46" t="s">
        <v>225</v>
      </c>
      <c r="CJ36" s="101">
        <v>0</v>
      </c>
      <c r="CK36" s="101">
        <v>0</v>
      </c>
      <c r="CL36" s="101">
        <f>CJ36+CK36</f>
        <v>0</v>
      </c>
    </row>
    <row r="37" spans="1:90" x14ac:dyDescent="0.25">
      <c r="A37" s="30"/>
      <c r="B37" s="31"/>
      <c r="C37" s="32"/>
      <c r="D37" s="33" t="s">
        <v>155</v>
      </c>
      <c r="E37" s="35"/>
      <c r="F37" s="35"/>
      <c r="G37" s="35"/>
      <c r="H37" s="34">
        <f t="shared" ref="H37:AB37" si="141">SUBTOTAL(9,H35:H36)</f>
        <v>592240</v>
      </c>
      <c r="I37" s="34">
        <f t="shared" si="141"/>
        <v>367240</v>
      </c>
      <c r="J37" s="34">
        <f t="shared" si="141"/>
        <v>14</v>
      </c>
      <c r="K37" s="34">
        <f t="shared" si="141"/>
        <v>352240</v>
      </c>
      <c r="L37" s="34">
        <f t="shared" si="141"/>
        <v>0</v>
      </c>
      <c r="M37" s="34">
        <f t="shared" si="141"/>
        <v>15000</v>
      </c>
      <c r="N37" s="34">
        <f t="shared" si="141"/>
        <v>0</v>
      </c>
      <c r="O37" s="34">
        <f t="shared" si="141"/>
        <v>0</v>
      </c>
      <c r="P37" s="34">
        <f t="shared" si="141"/>
        <v>225000</v>
      </c>
      <c r="Q37" s="34">
        <f t="shared" si="141"/>
        <v>0</v>
      </c>
      <c r="R37" s="34">
        <f t="shared" si="141"/>
        <v>225000</v>
      </c>
      <c r="S37" s="34">
        <f t="shared" si="141"/>
        <v>0</v>
      </c>
      <c r="T37" s="34">
        <f t="shared" si="141"/>
        <v>-15000</v>
      </c>
      <c r="U37" s="34">
        <f t="shared" si="141"/>
        <v>-225000</v>
      </c>
      <c r="V37" s="34">
        <f t="shared" si="141"/>
        <v>-9750</v>
      </c>
      <c r="W37" s="34">
        <f t="shared" si="141"/>
        <v>-146250</v>
      </c>
      <c r="X37" s="34">
        <f t="shared" si="141"/>
        <v>56067</v>
      </c>
      <c r="Y37" s="34">
        <f t="shared" si="141"/>
        <v>27130</v>
      </c>
      <c r="Z37" s="48">
        <f t="shared" si="141"/>
        <v>-0.03</v>
      </c>
      <c r="AA37" s="48">
        <f t="shared" si="141"/>
        <v>-0.83</v>
      </c>
      <c r="AB37" s="48">
        <f t="shared" si="141"/>
        <v>-0.86</v>
      </c>
      <c r="AC37" s="48">
        <v>-0.02</v>
      </c>
      <c r="AD37" s="48">
        <v>-0.54</v>
      </c>
      <c r="AE37" s="48">
        <f t="shared" ref="AE37:AX37" si="142">SUBTOTAL(9,AE35:AE36)</f>
        <v>-0.56000000000000005</v>
      </c>
      <c r="AF37" s="34">
        <f t="shared" si="142"/>
        <v>592240</v>
      </c>
      <c r="AG37" s="34">
        <f t="shared" si="142"/>
        <v>367240</v>
      </c>
      <c r="AH37" s="34">
        <f t="shared" si="142"/>
        <v>14</v>
      </c>
      <c r="AI37" s="34">
        <f t="shared" si="142"/>
        <v>352240</v>
      </c>
      <c r="AJ37" s="34">
        <f t="shared" si="142"/>
        <v>0</v>
      </c>
      <c r="AK37" s="34">
        <f t="shared" si="142"/>
        <v>15000</v>
      </c>
      <c r="AL37" s="34">
        <f t="shared" si="142"/>
        <v>0</v>
      </c>
      <c r="AM37" s="34">
        <f t="shared" si="142"/>
        <v>0</v>
      </c>
      <c r="AN37" s="34">
        <f t="shared" si="142"/>
        <v>225000</v>
      </c>
      <c r="AO37" s="34">
        <f t="shared" si="142"/>
        <v>0</v>
      </c>
      <c r="AP37" s="34">
        <f t="shared" si="142"/>
        <v>225000</v>
      </c>
      <c r="AQ37" s="34">
        <f t="shared" si="142"/>
        <v>0</v>
      </c>
      <c r="AR37" s="34">
        <f t="shared" si="142"/>
        <v>-5250</v>
      </c>
      <c r="AS37" s="34">
        <f t="shared" si="142"/>
        <v>-78750</v>
      </c>
      <c r="AT37" s="34">
        <f t="shared" si="142"/>
        <v>56067</v>
      </c>
      <c r="AU37" s="34">
        <f t="shared" si="142"/>
        <v>27130</v>
      </c>
      <c r="AV37" s="48">
        <f t="shared" si="142"/>
        <v>-0.01</v>
      </c>
      <c r="AW37" s="48">
        <f t="shared" si="142"/>
        <v>-0.28999999999999998</v>
      </c>
      <c r="AX37" s="48">
        <f t="shared" si="142"/>
        <v>-0.3</v>
      </c>
      <c r="AY37"/>
      <c r="AZ37"/>
      <c r="BA37" s="34">
        <f t="shared" ref="BA37:BS37" si="143">SUBTOTAL(9,BA35:BA36)</f>
        <v>592240</v>
      </c>
      <c r="BB37" s="34">
        <f t="shared" si="143"/>
        <v>367240</v>
      </c>
      <c r="BC37" s="34">
        <f t="shared" si="143"/>
        <v>14</v>
      </c>
      <c r="BD37" s="34">
        <f t="shared" si="143"/>
        <v>352240</v>
      </c>
      <c r="BE37" s="34">
        <f t="shared" si="143"/>
        <v>0</v>
      </c>
      <c r="BF37" s="34">
        <f t="shared" si="143"/>
        <v>15000</v>
      </c>
      <c r="BG37" s="34">
        <f t="shared" si="143"/>
        <v>0</v>
      </c>
      <c r="BH37" s="34">
        <f t="shared" si="143"/>
        <v>0</v>
      </c>
      <c r="BI37" s="34">
        <f t="shared" si="143"/>
        <v>225000</v>
      </c>
      <c r="BJ37" s="34">
        <f t="shared" si="143"/>
        <v>0</v>
      </c>
      <c r="BK37" s="34">
        <f t="shared" si="143"/>
        <v>225000</v>
      </c>
      <c r="BL37" s="34">
        <f t="shared" si="143"/>
        <v>0</v>
      </c>
      <c r="BM37" s="34">
        <f t="shared" si="143"/>
        <v>0</v>
      </c>
      <c r="BN37" s="34">
        <f t="shared" si="143"/>
        <v>0</v>
      </c>
      <c r="BO37" s="34">
        <f t="shared" si="143"/>
        <v>56067</v>
      </c>
      <c r="BP37" s="34">
        <f t="shared" si="143"/>
        <v>27130</v>
      </c>
      <c r="BQ37" s="48">
        <f t="shared" si="143"/>
        <v>0</v>
      </c>
      <c r="BR37" s="48">
        <f t="shared" si="143"/>
        <v>0</v>
      </c>
      <c r="BS37" s="48">
        <f t="shared" si="143"/>
        <v>0</v>
      </c>
      <c r="BT37" s="34">
        <f t="shared" ref="BT37:CL37" si="144">SUBTOTAL(9,BT35:BT36)</f>
        <v>632240</v>
      </c>
      <c r="BU37" s="34">
        <f t="shared" si="144"/>
        <v>367240</v>
      </c>
      <c r="BV37" s="34">
        <f t="shared" si="144"/>
        <v>14</v>
      </c>
      <c r="BW37" s="34">
        <f t="shared" si="144"/>
        <v>352240</v>
      </c>
      <c r="BX37" s="34">
        <f t="shared" si="144"/>
        <v>0</v>
      </c>
      <c r="BY37" s="34">
        <f t="shared" si="144"/>
        <v>15000</v>
      </c>
      <c r="BZ37" s="34">
        <f t="shared" si="144"/>
        <v>0</v>
      </c>
      <c r="CA37" s="34">
        <f t="shared" si="144"/>
        <v>0</v>
      </c>
      <c r="CB37" s="34">
        <f t="shared" si="144"/>
        <v>265000</v>
      </c>
      <c r="CC37" s="34">
        <f t="shared" si="144"/>
        <v>0</v>
      </c>
      <c r="CD37" s="34">
        <f t="shared" si="144"/>
        <v>265000</v>
      </c>
      <c r="CE37" s="34">
        <f t="shared" si="144"/>
        <v>0</v>
      </c>
      <c r="CF37" s="34">
        <f t="shared" si="144"/>
        <v>0</v>
      </c>
      <c r="CG37" s="34">
        <f t="shared" si="144"/>
        <v>40000</v>
      </c>
      <c r="CH37" s="34">
        <f t="shared" si="144"/>
        <v>56067</v>
      </c>
      <c r="CI37" s="34">
        <f t="shared" si="144"/>
        <v>27130</v>
      </c>
      <c r="CJ37" s="64">
        <f t="shared" si="144"/>
        <v>0</v>
      </c>
      <c r="CK37" s="64">
        <f t="shared" si="144"/>
        <v>-0.15</v>
      </c>
      <c r="CL37" s="64">
        <f t="shared" si="144"/>
        <v>-0.15</v>
      </c>
    </row>
    <row r="38" spans="1:90" x14ac:dyDescent="0.25">
      <c r="A38" s="26">
        <v>1410</v>
      </c>
      <c r="B38" s="6">
        <v>600171752</v>
      </c>
      <c r="C38" s="27">
        <v>856037</v>
      </c>
      <c r="D38" s="28" t="s">
        <v>68</v>
      </c>
      <c r="E38" s="6">
        <v>3121</v>
      </c>
      <c r="F38" s="6" t="s">
        <v>18</v>
      </c>
      <c r="G38" s="6" t="s">
        <v>19</v>
      </c>
      <c r="H38" s="41">
        <f>I38+P38</f>
        <v>100000</v>
      </c>
      <c r="I38" s="41">
        <f>K38+L38+M38+N38+O38</f>
        <v>40000</v>
      </c>
      <c r="J38" s="5"/>
      <c r="K38" s="9"/>
      <c r="L38" s="9">
        <v>20000</v>
      </c>
      <c r="M38" s="9">
        <v>20000</v>
      </c>
      <c r="N38" s="9"/>
      <c r="O38" s="9"/>
      <c r="P38" s="41">
        <f>Q38+R38+S38</f>
        <v>60000</v>
      </c>
      <c r="Q38" s="9"/>
      <c r="R38" s="9">
        <v>60000</v>
      </c>
      <c r="S38" s="9"/>
      <c r="T38" s="73">
        <f>(L38+M38+N38)*-1</f>
        <v>-40000</v>
      </c>
      <c r="U38" s="73">
        <f>(Q38+R38)*-1</f>
        <v>-60000</v>
      </c>
      <c r="V38" s="9">
        <f t="shared" ref="V38:W40" si="145">ROUND(T38*0.65,0)</f>
        <v>-26000</v>
      </c>
      <c r="W38" s="9">
        <f t="shared" si="145"/>
        <v>-39000</v>
      </c>
      <c r="X38" s="9">
        <v>56067</v>
      </c>
      <c r="Y38" s="9">
        <v>27130</v>
      </c>
      <c r="Z38" s="78">
        <f>IF(T38=0,0,ROUND((T38+L38)/X38/10,2))</f>
        <v>-0.04</v>
      </c>
      <c r="AA38" s="78">
        <f>IF(U38=0,0,ROUND((U38+Q38)/Y38/10,2))</f>
        <v>-0.22</v>
      </c>
      <c r="AB38" s="78">
        <f>Z38+AA38</f>
        <v>-0.26</v>
      </c>
      <c r="AC38" s="47">
        <v>-0.05</v>
      </c>
      <c r="AD38" s="47">
        <v>-0.14000000000000001</v>
      </c>
      <c r="AE38" s="47">
        <f>AC38+AD38</f>
        <v>-0.19</v>
      </c>
      <c r="AF38" s="41">
        <f>AG38+AN38</f>
        <v>100000</v>
      </c>
      <c r="AG38" s="41">
        <f>AI38+AJ38+AK38+AL38+AM38</f>
        <v>40000</v>
      </c>
      <c r="AH38" s="5"/>
      <c r="AI38" s="9"/>
      <c r="AJ38" s="9">
        <v>20000</v>
      </c>
      <c r="AK38" s="9">
        <v>20000</v>
      </c>
      <c r="AL38" s="9"/>
      <c r="AM38" s="9"/>
      <c r="AN38" s="41">
        <f>AO38+AP38+AQ38</f>
        <v>60000</v>
      </c>
      <c r="AO38" s="9"/>
      <c r="AP38" s="9">
        <v>60000</v>
      </c>
      <c r="AQ38" s="9"/>
      <c r="AR38" s="90">
        <f>((AL38+AK38+AJ38)-((V38)*-1))*-1</f>
        <v>-14000</v>
      </c>
      <c r="AS38" s="90">
        <f>((AO38+AP38)-((W38)*-1))*-1</f>
        <v>-21000</v>
      </c>
      <c r="AT38" s="9">
        <v>56067</v>
      </c>
      <c r="AU38" s="9">
        <v>27130</v>
      </c>
      <c r="AV38" s="95">
        <f t="shared" ref="AV38:AV40" si="146">ROUND((AY38/AT38/10)+(AC38),2)*-1</f>
        <v>0.01</v>
      </c>
      <c r="AW38" s="95">
        <f t="shared" ref="AW38:AW40" si="147">ROUND((AZ38/AU38/10)+AD38,2)*-1</f>
        <v>-0.08</v>
      </c>
      <c r="AX38" s="95">
        <f>AV38+AW38</f>
        <v>-7.0000000000000007E-2</v>
      </c>
      <c r="AY38" s="97">
        <f t="shared" ref="AY38:AY40" si="148">AK38+AL38</f>
        <v>20000</v>
      </c>
      <c r="AZ38" s="97">
        <f t="shared" ref="AZ38:AZ40" si="149">AP38</f>
        <v>60000</v>
      </c>
      <c r="BA38" s="98">
        <f>BB38+BI38</f>
        <v>100000</v>
      </c>
      <c r="BB38" s="98">
        <f>BD38+BE38+BF38+BG38+BH38</f>
        <v>40000</v>
      </c>
      <c r="BC38" s="99"/>
      <c r="BD38" s="90"/>
      <c r="BE38" s="90">
        <v>20000</v>
      </c>
      <c r="BF38" s="90">
        <v>20000</v>
      </c>
      <c r="BG38" s="90"/>
      <c r="BH38" s="90"/>
      <c r="BI38" s="98">
        <f>BJ38+BK38+BL38</f>
        <v>60000</v>
      </c>
      <c r="BJ38" s="90"/>
      <c r="BK38" s="90">
        <v>60000</v>
      </c>
      <c r="BL38" s="90"/>
      <c r="BM38" s="90">
        <f t="shared" ref="BM38:BM40" si="150">(BE38+BF38+BG38)-(AJ38+AK38+AL38)</f>
        <v>0</v>
      </c>
      <c r="BN38" s="90">
        <f t="shared" ref="BN38:BN40" si="151">(BJ38+BK38)-(AO38+AP38)</f>
        <v>0</v>
      </c>
      <c r="BO38" s="9">
        <v>56067</v>
      </c>
      <c r="BP38" s="9">
        <v>27130</v>
      </c>
      <c r="BQ38" s="95">
        <f t="shared" ref="BQ38:BQ40" si="152">ROUND(((BF38+BG38)-(AK38+AL38))/BO38/10,2)*-1</f>
        <v>0</v>
      </c>
      <c r="BR38" s="95">
        <f t="shared" ref="BR38:BR40" si="153">ROUND(((BK38-AP38)/BP38/10),2)*-1</f>
        <v>0</v>
      </c>
      <c r="BS38" s="95">
        <f>BQ38+BR38</f>
        <v>0</v>
      </c>
      <c r="BT38" s="98">
        <f>BU38+CB38</f>
        <v>113000</v>
      </c>
      <c r="BU38" s="98">
        <f>BW38+BX38+BY38+BZ38+CA38</f>
        <v>60000</v>
      </c>
      <c r="BV38" s="86"/>
      <c r="BW38" s="87"/>
      <c r="BX38" s="87"/>
      <c r="BY38" s="87">
        <v>60000</v>
      </c>
      <c r="BZ38" s="87"/>
      <c r="CA38" s="87"/>
      <c r="CB38" s="85">
        <f t="shared" ref="CB38:CB40" si="154">CC38+CD38+CE38</f>
        <v>53000</v>
      </c>
      <c r="CC38" s="87"/>
      <c r="CD38" s="87">
        <v>53000</v>
      </c>
      <c r="CE38" s="87"/>
      <c r="CF38" s="90">
        <f t="shared" ref="CF38:CF40" si="155">(BX38+BY38+BZ38)-(BE38+BF38+BG38)</f>
        <v>20000</v>
      </c>
      <c r="CG38" s="90">
        <f t="shared" ref="CG38:CG40" si="156">(CC38+CD38)-(BJ38+BK38)</f>
        <v>-7000</v>
      </c>
      <c r="CH38" s="9">
        <v>56067</v>
      </c>
      <c r="CI38" s="9">
        <v>27130</v>
      </c>
      <c r="CJ38" s="101">
        <f t="shared" ref="CJ38:CJ40" si="157">ROUND(((BY38+BZ38)-(BF38+BG38))/CH38/10,2)*-1</f>
        <v>-7.0000000000000007E-2</v>
      </c>
      <c r="CK38" s="101">
        <f t="shared" ref="CK38:CK40" si="158">ROUND(((CD38-BK38)/CI38/10),2)*-1</f>
        <v>0.03</v>
      </c>
      <c r="CL38" s="101">
        <f>CJ38+CK38</f>
        <v>-4.0000000000000008E-2</v>
      </c>
    </row>
    <row r="39" spans="1:90" x14ac:dyDescent="0.25">
      <c r="A39" s="5">
        <v>1410</v>
      </c>
      <c r="B39" s="2">
        <v>600171752</v>
      </c>
      <c r="C39" s="7">
        <v>856037</v>
      </c>
      <c r="D39" s="8" t="s">
        <v>68</v>
      </c>
      <c r="E39" s="20">
        <v>3121</v>
      </c>
      <c r="F39" s="20" t="s">
        <v>110</v>
      </c>
      <c r="G39" s="20" t="s">
        <v>96</v>
      </c>
      <c r="H39" s="41">
        <f>I39+P39</f>
        <v>0</v>
      </c>
      <c r="I39" s="41">
        <f>K39+L39+M39+N39+O39</f>
        <v>0</v>
      </c>
      <c r="J39" s="5"/>
      <c r="K39" s="9"/>
      <c r="L39" s="9"/>
      <c r="M39" s="9"/>
      <c r="N39" s="9"/>
      <c r="O39" s="9"/>
      <c r="P39" s="41">
        <f>Q39+R39+S39</f>
        <v>0</v>
      </c>
      <c r="Q39" s="9"/>
      <c r="R39" s="9"/>
      <c r="S39" s="9"/>
      <c r="T39" s="73">
        <f>(L39+M39+N39)*-1</f>
        <v>0</v>
      </c>
      <c r="U39" s="73">
        <f>(Q39+R39)*-1</f>
        <v>0</v>
      </c>
      <c r="V39" s="9">
        <f t="shared" si="145"/>
        <v>0</v>
      </c>
      <c r="W39" s="9">
        <f t="shared" si="145"/>
        <v>0</v>
      </c>
      <c r="X39" s="46" t="s">
        <v>225</v>
      </c>
      <c r="Y39" s="46" t="s">
        <v>225</v>
      </c>
      <c r="Z39" s="78">
        <f>IF(T39=0,0,ROUND((T39+L39)/X39/10,2))</f>
        <v>0</v>
      </c>
      <c r="AA39" s="78">
        <f>IF(U39=0,0,ROUND((U39+Q39)/Y39/10,2))</f>
        <v>0</v>
      </c>
      <c r="AB39" s="78">
        <f>Z39+AA39</f>
        <v>0</v>
      </c>
      <c r="AC39" s="47">
        <v>0</v>
      </c>
      <c r="AD39" s="47">
        <v>0</v>
      </c>
      <c r="AE39" s="47">
        <f>AC39+AD39</f>
        <v>0</v>
      </c>
      <c r="AF39" s="41">
        <f>AG39+AN39</f>
        <v>0</v>
      </c>
      <c r="AG39" s="41">
        <f>AI39+AJ39+AK39+AL39+AM39</f>
        <v>0</v>
      </c>
      <c r="AH39" s="5"/>
      <c r="AI39" s="9"/>
      <c r="AJ39" s="9"/>
      <c r="AK39" s="9"/>
      <c r="AL39" s="9"/>
      <c r="AM39" s="9"/>
      <c r="AN39" s="41">
        <f>AO39+AP39+AQ39</f>
        <v>0</v>
      </c>
      <c r="AO39" s="9"/>
      <c r="AP39" s="9"/>
      <c r="AQ39" s="9"/>
      <c r="AR39" s="90">
        <f>((AL39+AK39+AJ39)-((V39)*-1))*-1</f>
        <v>0</v>
      </c>
      <c r="AS39" s="90">
        <f>((AO39+AP39)-((W39)*-1))*-1</f>
        <v>0</v>
      </c>
      <c r="AT39" s="46" t="s">
        <v>225</v>
      </c>
      <c r="AU39" s="46" t="s">
        <v>225</v>
      </c>
      <c r="AV39" s="95">
        <v>0</v>
      </c>
      <c r="AW39" s="95">
        <v>0</v>
      </c>
      <c r="AX39" s="95">
        <f>AV39+AW39</f>
        <v>0</v>
      </c>
      <c r="AY39" s="97">
        <f t="shared" si="148"/>
        <v>0</v>
      </c>
      <c r="AZ39" s="97">
        <f t="shared" si="149"/>
        <v>0</v>
      </c>
      <c r="BA39" s="98">
        <f>BB39+BI39</f>
        <v>0</v>
      </c>
      <c r="BB39" s="98">
        <f>BD39+BE39+BF39+BG39+BH39</f>
        <v>0</v>
      </c>
      <c r="BC39" s="99"/>
      <c r="BD39" s="90"/>
      <c r="BE39" s="90"/>
      <c r="BF39" s="90"/>
      <c r="BG39" s="90"/>
      <c r="BH39" s="90"/>
      <c r="BI39" s="98">
        <f>BJ39+BK39+BL39</f>
        <v>0</v>
      </c>
      <c r="BJ39" s="90"/>
      <c r="BK39" s="90"/>
      <c r="BL39" s="90"/>
      <c r="BM39" s="90">
        <f t="shared" si="150"/>
        <v>0</v>
      </c>
      <c r="BN39" s="90">
        <f t="shared" si="151"/>
        <v>0</v>
      </c>
      <c r="BO39" s="46" t="s">
        <v>225</v>
      </c>
      <c r="BP39" s="46" t="s">
        <v>225</v>
      </c>
      <c r="BQ39" s="95">
        <v>0</v>
      </c>
      <c r="BR39" s="95">
        <v>0</v>
      </c>
      <c r="BS39" s="95">
        <f>BQ39+BR39</f>
        <v>0</v>
      </c>
      <c r="BT39" s="98">
        <f>BU39+CB39</f>
        <v>0</v>
      </c>
      <c r="BU39" s="98">
        <f>BW39+BX39+BY39+BZ39+CA39</f>
        <v>0</v>
      </c>
      <c r="BV39" s="86"/>
      <c r="BW39" s="87"/>
      <c r="BX39" s="87"/>
      <c r="BY39" s="87"/>
      <c r="BZ39" s="87"/>
      <c r="CA39" s="87"/>
      <c r="CB39" s="85">
        <f t="shared" si="154"/>
        <v>0</v>
      </c>
      <c r="CC39" s="87"/>
      <c r="CD39" s="87"/>
      <c r="CE39" s="87"/>
      <c r="CF39" s="90">
        <f t="shared" si="155"/>
        <v>0</v>
      </c>
      <c r="CG39" s="90">
        <f t="shared" si="156"/>
        <v>0</v>
      </c>
      <c r="CH39" s="46" t="s">
        <v>225</v>
      </c>
      <c r="CI39" s="46" t="s">
        <v>225</v>
      </c>
      <c r="CJ39" s="101">
        <v>0</v>
      </c>
      <c r="CK39" s="101">
        <v>0</v>
      </c>
      <c r="CL39" s="101">
        <f>CJ39+CK39</f>
        <v>0</v>
      </c>
    </row>
    <row r="40" spans="1:90" x14ac:dyDescent="0.25">
      <c r="A40" s="5">
        <v>1410</v>
      </c>
      <c r="B40" s="2">
        <v>600171752</v>
      </c>
      <c r="C40" s="7">
        <v>856037</v>
      </c>
      <c r="D40" s="8" t="s">
        <v>68</v>
      </c>
      <c r="E40" s="2">
        <v>3147</v>
      </c>
      <c r="F40" s="2" t="s">
        <v>27</v>
      </c>
      <c r="G40" s="7" t="s">
        <v>96</v>
      </c>
      <c r="H40" s="41">
        <f>I40+P40</f>
        <v>0</v>
      </c>
      <c r="I40" s="41">
        <f>K40+L40+M40+N40+O40</f>
        <v>0</v>
      </c>
      <c r="J40" s="5"/>
      <c r="K40" s="9"/>
      <c r="L40" s="9"/>
      <c r="M40" s="9"/>
      <c r="N40" s="9"/>
      <c r="O40" s="9"/>
      <c r="P40" s="41">
        <f>Q40+R40+S40</f>
        <v>0</v>
      </c>
      <c r="Q40" s="9"/>
      <c r="R40" s="9"/>
      <c r="S40" s="9"/>
      <c r="T40" s="73">
        <f>(L40+M40+N40)*-1</f>
        <v>0</v>
      </c>
      <c r="U40" s="73">
        <f>(Q40+R40)*-1</f>
        <v>0</v>
      </c>
      <c r="V40" s="9">
        <f t="shared" si="145"/>
        <v>0</v>
      </c>
      <c r="W40" s="9">
        <f t="shared" si="145"/>
        <v>0</v>
      </c>
      <c r="X40" s="9">
        <v>42328</v>
      </c>
      <c r="Y40" s="9">
        <v>23868</v>
      </c>
      <c r="Z40" s="78">
        <f>IF(T40=0,0,ROUND((T40+L40)/X40/10,2))</f>
        <v>0</v>
      </c>
      <c r="AA40" s="78">
        <f>IF(U40=0,0,ROUND((U40+Q40)/Y40/10,2))</f>
        <v>0</v>
      </c>
      <c r="AB40" s="78">
        <f>Z40+AA40</f>
        <v>0</v>
      </c>
      <c r="AC40" s="47">
        <v>0</v>
      </c>
      <c r="AD40" s="47">
        <v>0</v>
      </c>
      <c r="AE40" s="47">
        <f>AC40+AD40</f>
        <v>0</v>
      </c>
      <c r="AF40" s="41">
        <f>AG40+AN40</f>
        <v>0</v>
      </c>
      <c r="AG40" s="41">
        <f>AI40+AJ40+AK40+AL40+AM40</f>
        <v>0</v>
      </c>
      <c r="AH40" s="5"/>
      <c r="AI40" s="9"/>
      <c r="AJ40" s="9"/>
      <c r="AK40" s="9"/>
      <c r="AL40" s="9"/>
      <c r="AM40" s="9"/>
      <c r="AN40" s="41">
        <f>AO40+AP40+AQ40</f>
        <v>0</v>
      </c>
      <c r="AO40" s="9"/>
      <c r="AP40" s="9"/>
      <c r="AQ40" s="9"/>
      <c r="AR40" s="90">
        <f>((AL40+AK40+AJ40)-((V40)*-1))*-1</f>
        <v>0</v>
      </c>
      <c r="AS40" s="90">
        <f>((AO40+AP40)-((W40)*-1))*-1</f>
        <v>0</v>
      </c>
      <c r="AT40" s="9">
        <v>42328</v>
      </c>
      <c r="AU40" s="9">
        <v>23868</v>
      </c>
      <c r="AV40" s="95">
        <f t="shared" si="146"/>
        <v>0</v>
      </c>
      <c r="AW40" s="95">
        <f t="shared" si="147"/>
        <v>0</v>
      </c>
      <c r="AX40" s="95">
        <f>AV40+AW40</f>
        <v>0</v>
      </c>
      <c r="AY40" s="97">
        <f t="shared" si="148"/>
        <v>0</v>
      </c>
      <c r="AZ40" s="97">
        <f t="shared" si="149"/>
        <v>0</v>
      </c>
      <c r="BA40" s="98">
        <f>BB40+BI40</f>
        <v>0</v>
      </c>
      <c r="BB40" s="98">
        <f>BD40+BE40+BF40+BG40+BH40</f>
        <v>0</v>
      </c>
      <c r="BC40" s="99"/>
      <c r="BD40" s="90"/>
      <c r="BE40" s="90"/>
      <c r="BF40" s="90"/>
      <c r="BG40" s="90"/>
      <c r="BH40" s="90"/>
      <c r="BI40" s="98">
        <f>BJ40+BK40+BL40</f>
        <v>0</v>
      </c>
      <c r="BJ40" s="90"/>
      <c r="BK40" s="90"/>
      <c r="BL40" s="90"/>
      <c r="BM40" s="90">
        <f t="shared" si="150"/>
        <v>0</v>
      </c>
      <c r="BN40" s="90">
        <f t="shared" si="151"/>
        <v>0</v>
      </c>
      <c r="BO40" s="9">
        <v>42328</v>
      </c>
      <c r="BP40" s="9">
        <v>23868</v>
      </c>
      <c r="BQ40" s="95">
        <f t="shared" si="152"/>
        <v>0</v>
      </c>
      <c r="BR40" s="95">
        <f t="shared" si="153"/>
        <v>0</v>
      </c>
      <c r="BS40" s="95">
        <f>BQ40+BR40</f>
        <v>0</v>
      </c>
      <c r="BT40" s="98">
        <f>BU40+CB40</f>
        <v>105000</v>
      </c>
      <c r="BU40" s="98">
        <f>BW40+BX40+BY40+BZ40+CA40</f>
        <v>105000</v>
      </c>
      <c r="BV40" s="86"/>
      <c r="BW40" s="87"/>
      <c r="BX40" s="87">
        <v>105000</v>
      </c>
      <c r="BY40" s="87"/>
      <c r="BZ40" s="87"/>
      <c r="CA40" s="87"/>
      <c r="CB40" s="85">
        <f t="shared" si="154"/>
        <v>0</v>
      </c>
      <c r="CC40" s="87"/>
      <c r="CD40" s="87"/>
      <c r="CE40" s="87"/>
      <c r="CF40" s="90">
        <f t="shared" si="155"/>
        <v>105000</v>
      </c>
      <c r="CG40" s="90">
        <f t="shared" si="156"/>
        <v>0</v>
      </c>
      <c r="CH40" s="9">
        <v>42328</v>
      </c>
      <c r="CI40" s="9">
        <v>23868</v>
      </c>
      <c r="CJ40" s="101">
        <f t="shared" si="157"/>
        <v>0</v>
      </c>
      <c r="CK40" s="101">
        <f t="shared" si="158"/>
        <v>0</v>
      </c>
      <c r="CL40" s="101">
        <f>CJ40+CK40</f>
        <v>0</v>
      </c>
    </row>
    <row r="41" spans="1:90" x14ac:dyDescent="0.25">
      <c r="A41" s="30"/>
      <c r="B41" s="31"/>
      <c r="C41" s="32"/>
      <c r="D41" s="33" t="s">
        <v>156</v>
      </c>
      <c r="E41" s="31"/>
      <c r="F41" s="31"/>
      <c r="G41" s="32"/>
      <c r="H41" s="34">
        <f t="shared" ref="H41:AB41" si="159">SUBTOTAL(9,H38:H40)</f>
        <v>100000</v>
      </c>
      <c r="I41" s="34">
        <f t="shared" si="159"/>
        <v>40000</v>
      </c>
      <c r="J41" s="34">
        <f t="shared" si="159"/>
        <v>0</v>
      </c>
      <c r="K41" s="34">
        <f t="shared" si="159"/>
        <v>0</v>
      </c>
      <c r="L41" s="34">
        <f t="shared" si="159"/>
        <v>20000</v>
      </c>
      <c r="M41" s="34">
        <f t="shared" si="159"/>
        <v>20000</v>
      </c>
      <c r="N41" s="34">
        <f t="shared" si="159"/>
        <v>0</v>
      </c>
      <c r="O41" s="34">
        <f t="shared" si="159"/>
        <v>0</v>
      </c>
      <c r="P41" s="34">
        <f t="shared" si="159"/>
        <v>60000</v>
      </c>
      <c r="Q41" s="34">
        <f t="shared" si="159"/>
        <v>0</v>
      </c>
      <c r="R41" s="34">
        <f t="shared" si="159"/>
        <v>60000</v>
      </c>
      <c r="S41" s="34">
        <f t="shared" si="159"/>
        <v>0</v>
      </c>
      <c r="T41" s="34">
        <f t="shared" si="159"/>
        <v>-40000</v>
      </c>
      <c r="U41" s="34">
        <f t="shared" si="159"/>
        <v>-60000</v>
      </c>
      <c r="V41" s="34">
        <f t="shared" si="159"/>
        <v>-26000</v>
      </c>
      <c r="W41" s="34">
        <f t="shared" si="159"/>
        <v>-39000</v>
      </c>
      <c r="X41" s="34">
        <f t="shared" si="159"/>
        <v>98395</v>
      </c>
      <c r="Y41" s="34">
        <f t="shared" si="159"/>
        <v>50998</v>
      </c>
      <c r="Z41" s="48">
        <f t="shared" si="159"/>
        <v>-0.04</v>
      </c>
      <c r="AA41" s="48">
        <f t="shared" si="159"/>
        <v>-0.22</v>
      </c>
      <c r="AB41" s="48">
        <f t="shared" si="159"/>
        <v>-0.26</v>
      </c>
      <c r="AC41" s="48">
        <v>-0.05</v>
      </c>
      <c r="AD41" s="48">
        <v>-0.14000000000000001</v>
      </c>
      <c r="AE41" s="48">
        <f t="shared" ref="AE41:AX41" si="160">SUBTOTAL(9,AE38:AE40)</f>
        <v>-0.19</v>
      </c>
      <c r="AF41" s="34">
        <f t="shared" si="160"/>
        <v>100000</v>
      </c>
      <c r="AG41" s="34">
        <f t="shared" si="160"/>
        <v>40000</v>
      </c>
      <c r="AH41" s="34">
        <f t="shared" si="160"/>
        <v>0</v>
      </c>
      <c r="AI41" s="34">
        <f t="shared" si="160"/>
        <v>0</v>
      </c>
      <c r="AJ41" s="34">
        <f t="shared" si="160"/>
        <v>20000</v>
      </c>
      <c r="AK41" s="34">
        <f t="shared" si="160"/>
        <v>20000</v>
      </c>
      <c r="AL41" s="34">
        <f t="shared" si="160"/>
        <v>0</v>
      </c>
      <c r="AM41" s="34">
        <f t="shared" si="160"/>
        <v>0</v>
      </c>
      <c r="AN41" s="34">
        <f t="shared" si="160"/>
        <v>60000</v>
      </c>
      <c r="AO41" s="34">
        <f t="shared" si="160"/>
        <v>0</v>
      </c>
      <c r="AP41" s="34">
        <f t="shared" si="160"/>
        <v>60000</v>
      </c>
      <c r="AQ41" s="34">
        <f t="shared" si="160"/>
        <v>0</v>
      </c>
      <c r="AR41" s="34">
        <f t="shared" si="160"/>
        <v>-14000</v>
      </c>
      <c r="AS41" s="34">
        <f t="shared" si="160"/>
        <v>-21000</v>
      </c>
      <c r="AT41" s="34">
        <f t="shared" si="160"/>
        <v>98395</v>
      </c>
      <c r="AU41" s="34">
        <f t="shared" si="160"/>
        <v>50998</v>
      </c>
      <c r="AV41" s="48">
        <f t="shared" si="160"/>
        <v>0.01</v>
      </c>
      <c r="AW41" s="48">
        <f t="shared" si="160"/>
        <v>-0.08</v>
      </c>
      <c r="AX41" s="48">
        <f t="shared" si="160"/>
        <v>-7.0000000000000007E-2</v>
      </c>
      <c r="AY41"/>
      <c r="AZ41"/>
      <c r="BA41" s="34">
        <f t="shared" ref="BA41:BS41" si="161">SUBTOTAL(9,BA38:BA40)</f>
        <v>100000</v>
      </c>
      <c r="BB41" s="34">
        <f t="shared" si="161"/>
        <v>40000</v>
      </c>
      <c r="BC41" s="34">
        <f t="shared" si="161"/>
        <v>0</v>
      </c>
      <c r="BD41" s="34">
        <f t="shared" si="161"/>
        <v>0</v>
      </c>
      <c r="BE41" s="34">
        <f t="shared" si="161"/>
        <v>20000</v>
      </c>
      <c r="BF41" s="34">
        <f t="shared" si="161"/>
        <v>20000</v>
      </c>
      <c r="BG41" s="34">
        <f t="shared" si="161"/>
        <v>0</v>
      </c>
      <c r="BH41" s="34">
        <f t="shared" si="161"/>
        <v>0</v>
      </c>
      <c r="BI41" s="34">
        <f t="shared" si="161"/>
        <v>60000</v>
      </c>
      <c r="BJ41" s="34">
        <f t="shared" si="161"/>
        <v>0</v>
      </c>
      <c r="BK41" s="34">
        <f t="shared" si="161"/>
        <v>60000</v>
      </c>
      <c r="BL41" s="34">
        <f t="shared" si="161"/>
        <v>0</v>
      </c>
      <c r="BM41" s="34">
        <f t="shared" si="161"/>
        <v>0</v>
      </c>
      <c r="BN41" s="34">
        <f t="shared" si="161"/>
        <v>0</v>
      </c>
      <c r="BO41" s="34">
        <f t="shared" si="161"/>
        <v>98395</v>
      </c>
      <c r="BP41" s="34">
        <f t="shared" si="161"/>
        <v>50998</v>
      </c>
      <c r="BQ41" s="48">
        <f t="shared" si="161"/>
        <v>0</v>
      </c>
      <c r="BR41" s="48">
        <f t="shared" si="161"/>
        <v>0</v>
      </c>
      <c r="BS41" s="48">
        <f t="shared" si="161"/>
        <v>0</v>
      </c>
      <c r="BT41" s="34">
        <f t="shared" ref="BT41:CL41" si="162">SUBTOTAL(9,BT38:BT40)</f>
        <v>218000</v>
      </c>
      <c r="BU41" s="34">
        <f t="shared" si="162"/>
        <v>165000</v>
      </c>
      <c r="BV41" s="34">
        <f t="shared" si="162"/>
        <v>0</v>
      </c>
      <c r="BW41" s="34">
        <f t="shared" si="162"/>
        <v>0</v>
      </c>
      <c r="BX41" s="34">
        <f t="shared" si="162"/>
        <v>105000</v>
      </c>
      <c r="BY41" s="34">
        <f t="shared" si="162"/>
        <v>60000</v>
      </c>
      <c r="BZ41" s="34">
        <f t="shared" si="162"/>
        <v>0</v>
      </c>
      <c r="CA41" s="34">
        <f t="shared" si="162"/>
        <v>0</v>
      </c>
      <c r="CB41" s="34">
        <f t="shared" si="162"/>
        <v>53000</v>
      </c>
      <c r="CC41" s="34">
        <f t="shared" si="162"/>
        <v>0</v>
      </c>
      <c r="CD41" s="34">
        <f t="shared" si="162"/>
        <v>53000</v>
      </c>
      <c r="CE41" s="34">
        <f t="shared" si="162"/>
        <v>0</v>
      </c>
      <c r="CF41" s="34">
        <f t="shared" si="162"/>
        <v>125000</v>
      </c>
      <c r="CG41" s="34">
        <f t="shared" si="162"/>
        <v>-7000</v>
      </c>
      <c r="CH41" s="34">
        <f t="shared" si="162"/>
        <v>98395</v>
      </c>
      <c r="CI41" s="34">
        <f t="shared" si="162"/>
        <v>50998</v>
      </c>
      <c r="CJ41" s="64">
        <f t="shared" si="162"/>
        <v>-7.0000000000000007E-2</v>
      </c>
      <c r="CK41" s="64">
        <f t="shared" si="162"/>
        <v>0.03</v>
      </c>
      <c r="CL41" s="64">
        <f t="shared" si="162"/>
        <v>-4.0000000000000008E-2</v>
      </c>
    </row>
    <row r="42" spans="1:90" x14ac:dyDescent="0.25">
      <c r="A42" s="26">
        <v>1411</v>
      </c>
      <c r="B42" s="6">
        <v>600010589</v>
      </c>
      <c r="C42" s="27">
        <v>46748075</v>
      </c>
      <c r="D42" s="28" t="s">
        <v>28</v>
      </c>
      <c r="E42" s="6">
        <v>3121</v>
      </c>
      <c r="F42" s="6" t="s">
        <v>18</v>
      </c>
      <c r="G42" s="6" t="s">
        <v>19</v>
      </c>
      <c r="H42" s="41">
        <f>I42+P42</f>
        <v>833960</v>
      </c>
      <c r="I42" s="41">
        <f>K42+L42+M42+N42+O42</f>
        <v>778960</v>
      </c>
      <c r="J42" s="5">
        <v>67</v>
      </c>
      <c r="K42" s="9">
        <v>728960</v>
      </c>
      <c r="L42" s="9">
        <v>50000</v>
      </c>
      <c r="M42" s="9"/>
      <c r="N42" s="9"/>
      <c r="O42" s="9"/>
      <c r="P42" s="41">
        <f>Q42+R42+S42</f>
        <v>55000</v>
      </c>
      <c r="Q42" s="9">
        <v>30000</v>
      </c>
      <c r="R42" s="9">
        <v>25000</v>
      </c>
      <c r="S42" s="9"/>
      <c r="T42" s="73">
        <f>(L42+M42+N42)*-1</f>
        <v>-50000</v>
      </c>
      <c r="U42" s="73">
        <f>(Q42+R42)*-1</f>
        <v>-55000</v>
      </c>
      <c r="V42" s="9">
        <f>ROUND(T42*0.65,0)</f>
        <v>-32500</v>
      </c>
      <c r="W42" s="9">
        <f>ROUND(U42*0.65,0)</f>
        <v>-35750</v>
      </c>
      <c r="X42" s="9">
        <v>56067</v>
      </c>
      <c r="Y42" s="9">
        <v>27130</v>
      </c>
      <c r="Z42" s="78">
        <f>IF(T42=0,0,ROUND((T42+L42)/X42/10,2))</f>
        <v>0</v>
      </c>
      <c r="AA42" s="78">
        <f>IF(U42=0,0,ROUND((U42+Q42)/Y42/10,2))</f>
        <v>-0.09</v>
      </c>
      <c r="AB42" s="78">
        <f>Z42+AA42</f>
        <v>-0.09</v>
      </c>
      <c r="AC42" s="47">
        <v>-0.06</v>
      </c>
      <c r="AD42" s="47">
        <v>-0.13</v>
      </c>
      <c r="AE42" s="47">
        <f>AC42+AD42</f>
        <v>-0.19</v>
      </c>
      <c r="AF42" s="41">
        <f>AG42+AN42</f>
        <v>833960</v>
      </c>
      <c r="AG42" s="41">
        <f>AI42+AJ42+AK42+AL42+AM42</f>
        <v>778960</v>
      </c>
      <c r="AH42" s="5">
        <v>67</v>
      </c>
      <c r="AI42" s="9">
        <v>728960</v>
      </c>
      <c r="AJ42" s="9">
        <v>50000</v>
      </c>
      <c r="AK42" s="9"/>
      <c r="AL42" s="9"/>
      <c r="AM42" s="9"/>
      <c r="AN42" s="41">
        <f>AO42+AP42+AQ42</f>
        <v>55000</v>
      </c>
      <c r="AO42" s="9">
        <v>30000</v>
      </c>
      <c r="AP42" s="9">
        <v>25000</v>
      </c>
      <c r="AQ42" s="9"/>
      <c r="AR42" s="90">
        <f>((AL42+AK42+AJ42)-((V42)*-1))*-1</f>
        <v>-17500</v>
      </c>
      <c r="AS42" s="90">
        <f>((AO42+AP42)-((W42)*-1))*-1</f>
        <v>-19250</v>
      </c>
      <c r="AT42" s="9">
        <v>56067</v>
      </c>
      <c r="AU42" s="9">
        <v>27130</v>
      </c>
      <c r="AV42" s="95">
        <f t="shared" ref="AV42" si="163">ROUND((AY42/AT42/10)+(AC42),2)*-1</f>
        <v>0.06</v>
      </c>
      <c r="AW42" s="95">
        <f t="shared" ref="AW42" si="164">ROUND((AZ42/AU42/10)+AD42,2)*-1</f>
        <v>0.04</v>
      </c>
      <c r="AX42" s="95">
        <f>AV42+AW42</f>
        <v>0.1</v>
      </c>
      <c r="AY42" s="97">
        <f t="shared" ref="AY42:AY43" si="165">AK42+AL42</f>
        <v>0</v>
      </c>
      <c r="AZ42" s="97">
        <f t="shared" ref="AZ42:AZ43" si="166">AP42</f>
        <v>25000</v>
      </c>
      <c r="BA42" s="98">
        <f>BB42+BI42</f>
        <v>833960</v>
      </c>
      <c r="BB42" s="98">
        <f>BD42+BE42+BF42+BG42+BH42</f>
        <v>778960</v>
      </c>
      <c r="BC42" s="99">
        <v>67</v>
      </c>
      <c r="BD42" s="90">
        <v>728960</v>
      </c>
      <c r="BE42" s="90">
        <v>50000</v>
      </c>
      <c r="BF42" s="90"/>
      <c r="BG42" s="90"/>
      <c r="BH42" s="90"/>
      <c r="BI42" s="98">
        <f>BJ42+BK42+BL42</f>
        <v>55000</v>
      </c>
      <c r="BJ42" s="90">
        <v>30000</v>
      </c>
      <c r="BK42" s="90">
        <v>25000</v>
      </c>
      <c r="BL42" s="90"/>
      <c r="BM42" s="90">
        <f t="shared" ref="BM42:BM43" si="167">(BE42+BF42+BG42)-(AJ42+AK42+AL42)</f>
        <v>0</v>
      </c>
      <c r="BN42" s="90">
        <f t="shared" ref="BN42:BN43" si="168">(BJ42+BK42)-(AO42+AP42)</f>
        <v>0</v>
      </c>
      <c r="BO42" s="9">
        <v>56067</v>
      </c>
      <c r="BP42" s="9">
        <v>27130</v>
      </c>
      <c r="BQ42" s="95">
        <f t="shared" ref="BQ42" si="169">ROUND(((BF42+BG42)-(AK42+AL42))/BO42/10,2)*-1</f>
        <v>0</v>
      </c>
      <c r="BR42" s="95">
        <f t="shared" ref="BR42" si="170">ROUND(((BK42-AP42)/BP42/10),2)*-1</f>
        <v>0</v>
      </c>
      <c r="BS42" s="95">
        <f>BQ42+BR42</f>
        <v>0</v>
      </c>
      <c r="BT42" s="98">
        <f>BU42+CB42</f>
        <v>833960</v>
      </c>
      <c r="BU42" s="98">
        <f>BW42+BX42+BY42+BZ42+CA42</f>
        <v>778960</v>
      </c>
      <c r="BV42" s="99">
        <v>67</v>
      </c>
      <c r="BW42" s="90">
        <v>728960</v>
      </c>
      <c r="BX42" s="90">
        <v>50000</v>
      </c>
      <c r="BY42" s="90"/>
      <c r="BZ42" s="90"/>
      <c r="CA42" s="90"/>
      <c r="CB42" s="98">
        <f>CC42+CD42+CE42</f>
        <v>55000</v>
      </c>
      <c r="CC42" s="90">
        <v>30000</v>
      </c>
      <c r="CD42" s="90">
        <v>25000</v>
      </c>
      <c r="CE42" s="90"/>
      <c r="CF42" s="90">
        <f t="shared" ref="CF42:CF43" si="171">(BX42+BY42+BZ42)-(BE42+BF42+BG42)</f>
        <v>0</v>
      </c>
      <c r="CG42" s="90">
        <f t="shared" ref="CG42:CG43" si="172">(CC42+CD42)-(BJ42+BK42)</f>
        <v>0</v>
      </c>
      <c r="CH42" s="9">
        <v>56067</v>
      </c>
      <c r="CI42" s="9">
        <v>27130</v>
      </c>
      <c r="CJ42" s="101">
        <f t="shared" ref="CJ42" si="173">ROUND(((BY42+BZ42)-(BF42+BG42))/CH42/10,2)*-1</f>
        <v>0</v>
      </c>
      <c r="CK42" s="101">
        <f t="shared" ref="CK42" si="174">ROUND(((CD42-BK42)/CI42/10),2)*-1</f>
        <v>0</v>
      </c>
      <c r="CL42" s="101">
        <f>CJ42+CK42</f>
        <v>0</v>
      </c>
    </row>
    <row r="43" spans="1:90" x14ac:dyDescent="0.25">
      <c r="A43" s="5">
        <v>1411</v>
      </c>
      <c r="B43" s="2">
        <v>600010589</v>
      </c>
      <c r="C43" s="7">
        <v>46748075</v>
      </c>
      <c r="D43" s="8" t="s">
        <v>28</v>
      </c>
      <c r="E43" s="20">
        <v>3121</v>
      </c>
      <c r="F43" s="20" t="s">
        <v>110</v>
      </c>
      <c r="G43" s="20" t="s">
        <v>96</v>
      </c>
      <c r="H43" s="41">
        <f>I43+P43</f>
        <v>0</v>
      </c>
      <c r="I43" s="41">
        <f>K43+L43+M43+N43+O43</f>
        <v>0</v>
      </c>
      <c r="J43" s="5"/>
      <c r="K43" s="9"/>
      <c r="L43" s="9"/>
      <c r="M43" s="9"/>
      <c r="N43" s="9"/>
      <c r="O43" s="9"/>
      <c r="P43" s="41">
        <f>Q43+R43+S43</f>
        <v>0</v>
      </c>
      <c r="Q43" s="9"/>
      <c r="R43" s="9"/>
      <c r="S43" s="9"/>
      <c r="T43" s="73">
        <f>(L43+M43+N43)*-1</f>
        <v>0</v>
      </c>
      <c r="U43" s="73">
        <f>(Q43+R43)*-1</f>
        <v>0</v>
      </c>
      <c r="V43" s="9">
        <f>ROUND(T43*0.65,0)</f>
        <v>0</v>
      </c>
      <c r="W43" s="9">
        <f>ROUND(U43*0.65,0)</f>
        <v>0</v>
      </c>
      <c r="X43" s="46" t="s">
        <v>225</v>
      </c>
      <c r="Y43" s="46" t="s">
        <v>225</v>
      </c>
      <c r="Z43" s="78">
        <f>IF(T43=0,0,ROUND((T43+L43)/X43/10,2))</f>
        <v>0</v>
      </c>
      <c r="AA43" s="78">
        <f>IF(U43=0,0,ROUND((U43+Q43)/Y43/10,2))</f>
        <v>0</v>
      </c>
      <c r="AB43" s="78">
        <f>Z43+AA43</f>
        <v>0</v>
      </c>
      <c r="AC43" s="47">
        <v>0</v>
      </c>
      <c r="AD43" s="47">
        <v>0</v>
      </c>
      <c r="AE43" s="47">
        <f>AC43+AD43</f>
        <v>0</v>
      </c>
      <c r="AF43" s="41">
        <f>AG43+AN43</f>
        <v>0</v>
      </c>
      <c r="AG43" s="41">
        <f>AI43+AJ43+AK43+AL43+AM43</f>
        <v>0</v>
      </c>
      <c r="AH43" s="5"/>
      <c r="AI43" s="9"/>
      <c r="AJ43" s="9"/>
      <c r="AK43" s="9"/>
      <c r="AL43" s="9"/>
      <c r="AM43" s="9"/>
      <c r="AN43" s="41">
        <f>AO43+AP43+AQ43</f>
        <v>0</v>
      </c>
      <c r="AO43" s="9"/>
      <c r="AP43" s="9"/>
      <c r="AQ43" s="9"/>
      <c r="AR43" s="90">
        <f>((AL43+AK43+AJ43)-((V43)*-1))*-1</f>
        <v>0</v>
      </c>
      <c r="AS43" s="90">
        <f>((AO43+AP43)-((W43)*-1))*-1</f>
        <v>0</v>
      </c>
      <c r="AT43" s="46" t="s">
        <v>225</v>
      </c>
      <c r="AU43" s="46" t="s">
        <v>225</v>
      </c>
      <c r="AV43" s="95">
        <v>0</v>
      </c>
      <c r="AW43" s="95">
        <v>0</v>
      </c>
      <c r="AX43" s="95">
        <f>AV43+AW43</f>
        <v>0</v>
      </c>
      <c r="AY43" s="97">
        <f t="shared" si="165"/>
        <v>0</v>
      </c>
      <c r="AZ43" s="97">
        <f t="shared" si="166"/>
        <v>0</v>
      </c>
      <c r="BA43" s="98">
        <f>BB43+BI43</f>
        <v>0</v>
      </c>
      <c r="BB43" s="98">
        <f>BD43+BE43+BF43+BG43+BH43</f>
        <v>0</v>
      </c>
      <c r="BC43" s="99"/>
      <c r="BD43" s="90"/>
      <c r="BE43" s="90"/>
      <c r="BF43" s="90"/>
      <c r="BG43" s="90"/>
      <c r="BH43" s="90"/>
      <c r="BI43" s="98">
        <f>BJ43+BK43+BL43</f>
        <v>0</v>
      </c>
      <c r="BJ43" s="90"/>
      <c r="BK43" s="90"/>
      <c r="BL43" s="90"/>
      <c r="BM43" s="90">
        <f t="shared" si="167"/>
        <v>0</v>
      </c>
      <c r="BN43" s="90">
        <f t="shared" si="168"/>
        <v>0</v>
      </c>
      <c r="BO43" s="46" t="s">
        <v>225</v>
      </c>
      <c r="BP43" s="46" t="s">
        <v>225</v>
      </c>
      <c r="BQ43" s="95">
        <v>0</v>
      </c>
      <c r="BR43" s="95">
        <v>0</v>
      </c>
      <c r="BS43" s="95">
        <f>BQ43+BR43</f>
        <v>0</v>
      </c>
      <c r="BT43" s="98">
        <f>BU43+CB43</f>
        <v>0</v>
      </c>
      <c r="BU43" s="98">
        <f>BW43+BX43+BY43+BZ43+CA43</f>
        <v>0</v>
      </c>
      <c r="BV43" s="99"/>
      <c r="BW43" s="90"/>
      <c r="BX43" s="90"/>
      <c r="BY43" s="90"/>
      <c r="BZ43" s="90"/>
      <c r="CA43" s="90"/>
      <c r="CB43" s="98">
        <f>CC43+CD43+CE43</f>
        <v>0</v>
      </c>
      <c r="CC43" s="90"/>
      <c r="CD43" s="90"/>
      <c r="CE43" s="90"/>
      <c r="CF43" s="90">
        <f t="shared" si="171"/>
        <v>0</v>
      </c>
      <c r="CG43" s="90">
        <f t="shared" si="172"/>
        <v>0</v>
      </c>
      <c r="CH43" s="46" t="s">
        <v>225</v>
      </c>
      <c r="CI43" s="46" t="s">
        <v>225</v>
      </c>
      <c r="CJ43" s="101">
        <v>0</v>
      </c>
      <c r="CK43" s="101">
        <v>0</v>
      </c>
      <c r="CL43" s="101">
        <f>CJ43+CK43</f>
        <v>0</v>
      </c>
    </row>
    <row r="44" spans="1:90" x14ac:dyDescent="0.25">
      <c r="A44" s="30"/>
      <c r="B44" s="31"/>
      <c r="C44" s="32"/>
      <c r="D44" s="33" t="s">
        <v>157</v>
      </c>
      <c r="E44" s="35"/>
      <c r="F44" s="35"/>
      <c r="G44" s="35"/>
      <c r="H44" s="34">
        <f t="shared" ref="H44:AB44" si="175">SUBTOTAL(9,H42:H43)</f>
        <v>833960</v>
      </c>
      <c r="I44" s="34">
        <f t="shared" si="175"/>
        <v>778960</v>
      </c>
      <c r="J44" s="34">
        <f t="shared" si="175"/>
        <v>67</v>
      </c>
      <c r="K44" s="34">
        <f t="shared" si="175"/>
        <v>728960</v>
      </c>
      <c r="L44" s="34">
        <f t="shared" si="175"/>
        <v>50000</v>
      </c>
      <c r="M44" s="34">
        <f t="shared" si="175"/>
        <v>0</v>
      </c>
      <c r="N44" s="34">
        <f t="shared" si="175"/>
        <v>0</v>
      </c>
      <c r="O44" s="34">
        <f t="shared" si="175"/>
        <v>0</v>
      </c>
      <c r="P44" s="34">
        <f t="shared" si="175"/>
        <v>55000</v>
      </c>
      <c r="Q44" s="34">
        <f t="shared" si="175"/>
        <v>30000</v>
      </c>
      <c r="R44" s="34">
        <f t="shared" si="175"/>
        <v>25000</v>
      </c>
      <c r="S44" s="34">
        <f t="shared" si="175"/>
        <v>0</v>
      </c>
      <c r="T44" s="34">
        <f t="shared" si="175"/>
        <v>-50000</v>
      </c>
      <c r="U44" s="34">
        <f t="shared" si="175"/>
        <v>-55000</v>
      </c>
      <c r="V44" s="34">
        <f t="shared" si="175"/>
        <v>-32500</v>
      </c>
      <c r="W44" s="34">
        <f t="shared" si="175"/>
        <v>-35750</v>
      </c>
      <c r="X44" s="34">
        <f t="shared" si="175"/>
        <v>56067</v>
      </c>
      <c r="Y44" s="34">
        <f t="shared" si="175"/>
        <v>27130</v>
      </c>
      <c r="Z44" s="48">
        <f t="shared" si="175"/>
        <v>0</v>
      </c>
      <c r="AA44" s="48">
        <f t="shared" si="175"/>
        <v>-0.09</v>
      </c>
      <c r="AB44" s="48">
        <f t="shared" si="175"/>
        <v>-0.09</v>
      </c>
      <c r="AC44" s="48">
        <v>-0.06</v>
      </c>
      <c r="AD44" s="48">
        <v>-0.13</v>
      </c>
      <c r="AE44" s="48">
        <f t="shared" ref="AE44:AX44" si="176">SUBTOTAL(9,AE42:AE43)</f>
        <v>-0.19</v>
      </c>
      <c r="AF44" s="34">
        <f t="shared" si="176"/>
        <v>833960</v>
      </c>
      <c r="AG44" s="34">
        <f t="shared" si="176"/>
        <v>778960</v>
      </c>
      <c r="AH44" s="34">
        <f t="shared" si="176"/>
        <v>67</v>
      </c>
      <c r="AI44" s="34">
        <f t="shared" si="176"/>
        <v>728960</v>
      </c>
      <c r="AJ44" s="34">
        <f t="shared" si="176"/>
        <v>50000</v>
      </c>
      <c r="AK44" s="34">
        <f t="shared" si="176"/>
        <v>0</v>
      </c>
      <c r="AL44" s="34">
        <f t="shared" si="176"/>
        <v>0</v>
      </c>
      <c r="AM44" s="34">
        <f t="shared" si="176"/>
        <v>0</v>
      </c>
      <c r="AN44" s="34">
        <f t="shared" si="176"/>
        <v>55000</v>
      </c>
      <c r="AO44" s="34">
        <f t="shared" si="176"/>
        <v>30000</v>
      </c>
      <c r="AP44" s="34">
        <f t="shared" si="176"/>
        <v>25000</v>
      </c>
      <c r="AQ44" s="34">
        <f t="shared" si="176"/>
        <v>0</v>
      </c>
      <c r="AR44" s="34">
        <f t="shared" si="176"/>
        <v>-17500</v>
      </c>
      <c r="AS44" s="34">
        <f t="shared" si="176"/>
        <v>-19250</v>
      </c>
      <c r="AT44" s="34">
        <f t="shared" si="176"/>
        <v>56067</v>
      </c>
      <c r="AU44" s="34">
        <f t="shared" si="176"/>
        <v>27130</v>
      </c>
      <c r="AV44" s="48">
        <f t="shared" si="176"/>
        <v>0.06</v>
      </c>
      <c r="AW44" s="48">
        <f t="shared" si="176"/>
        <v>0.04</v>
      </c>
      <c r="AX44" s="48">
        <f t="shared" si="176"/>
        <v>0.1</v>
      </c>
      <c r="AY44"/>
      <c r="AZ44"/>
      <c r="BA44" s="34">
        <f t="shared" ref="BA44:BS44" si="177">SUBTOTAL(9,BA42:BA43)</f>
        <v>833960</v>
      </c>
      <c r="BB44" s="34">
        <f t="shared" si="177"/>
        <v>778960</v>
      </c>
      <c r="BC44" s="34">
        <f t="shared" si="177"/>
        <v>67</v>
      </c>
      <c r="BD44" s="34">
        <f t="shared" si="177"/>
        <v>728960</v>
      </c>
      <c r="BE44" s="34">
        <f t="shared" si="177"/>
        <v>50000</v>
      </c>
      <c r="BF44" s="34">
        <f t="shared" si="177"/>
        <v>0</v>
      </c>
      <c r="BG44" s="34">
        <f t="shared" si="177"/>
        <v>0</v>
      </c>
      <c r="BH44" s="34">
        <f t="shared" si="177"/>
        <v>0</v>
      </c>
      <c r="BI44" s="34">
        <f t="shared" si="177"/>
        <v>55000</v>
      </c>
      <c r="BJ44" s="34">
        <f t="shared" si="177"/>
        <v>30000</v>
      </c>
      <c r="BK44" s="34">
        <f t="shared" si="177"/>
        <v>25000</v>
      </c>
      <c r="BL44" s="34">
        <f t="shared" si="177"/>
        <v>0</v>
      </c>
      <c r="BM44" s="34">
        <f t="shared" si="177"/>
        <v>0</v>
      </c>
      <c r="BN44" s="34">
        <f t="shared" si="177"/>
        <v>0</v>
      </c>
      <c r="BO44" s="34">
        <f t="shared" si="177"/>
        <v>56067</v>
      </c>
      <c r="BP44" s="34">
        <f t="shared" si="177"/>
        <v>27130</v>
      </c>
      <c r="BQ44" s="48">
        <f t="shared" si="177"/>
        <v>0</v>
      </c>
      <c r="BR44" s="48">
        <f t="shared" si="177"/>
        <v>0</v>
      </c>
      <c r="BS44" s="48">
        <f t="shared" si="177"/>
        <v>0</v>
      </c>
      <c r="BT44" s="34">
        <f t="shared" ref="BT44:CL44" si="178">SUBTOTAL(9,BT42:BT43)</f>
        <v>833960</v>
      </c>
      <c r="BU44" s="34">
        <f t="shared" si="178"/>
        <v>778960</v>
      </c>
      <c r="BV44" s="34">
        <f t="shared" si="178"/>
        <v>67</v>
      </c>
      <c r="BW44" s="34">
        <f t="shared" si="178"/>
        <v>728960</v>
      </c>
      <c r="BX44" s="34">
        <f t="shared" si="178"/>
        <v>50000</v>
      </c>
      <c r="BY44" s="34">
        <f t="shared" si="178"/>
        <v>0</v>
      </c>
      <c r="BZ44" s="34">
        <f t="shared" si="178"/>
        <v>0</v>
      </c>
      <c r="CA44" s="34">
        <f t="shared" si="178"/>
        <v>0</v>
      </c>
      <c r="CB44" s="34">
        <f t="shared" si="178"/>
        <v>55000</v>
      </c>
      <c r="CC44" s="34">
        <f t="shared" si="178"/>
        <v>30000</v>
      </c>
      <c r="CD44" s="34">
        <f t="shared" si="178"/>
        <v>25000</v>
      </c>
      <c r="CE44" s="34">
        <f t="shared" si="178"/>
        <v>0</v>
      </c>
      <c r="CF44" s="34">
        <f t="shared" si="178"/>
        <v>0</v>
      </c>
      <c r="CG44" s="34">
        <f t="shared" si="178"/>
        <v>0</v>
      </c>
      <c r="CH44" s="34">
        <f t="shared" si="178"/>
        <v>56067</v>
      </c>
      <c r="CI44" s="34">
        <f t="shared" si="178"/>
        <v>27130</v>
      </c>
      <c r="CJ44" s="64">
        <f t="shared" si="178"/>
        <v>0</v>
      </c>
      <c r="CK44" s="64">
        <f t="shared" si="178"/>
        <v>0</v>
      </c>
      <c r="CL44" s="64">
        <f t="shared" si="178"/>
        <v>0</v>
      </c>
    </row>
    <row r="45" spans="1:90" x14ac:dyDescent="0.25">
      <c r="A45" s="26">
        <v>1412</v>
      </c>
      <c r="B45" s="6">
        <v>600010015</v>
      </c>
      <c r="C45" s="27">
        <v>49864637</v>
      </c>
      <c r="D45" s="28" t="s">
        <v>29</v>
      </c>
      <c r="E45" s="6">
        <v>3122</v>
      </c>
      <c r="F45" s="6" t="s">
        <v>18</v>
      </c>
      <c r="G45" s="6" t="s">
        <v>19</v>
      </c>
      <c r="H45" s="41">
        <f>I45+P45</f>
        <v>0</v>
      </c>
      <c r="I45" s="41">
        <f>K45+L45+M45+N45+O45</f>
        <v>0</v>
      </c>
      <c r="J45" s="5"/>
      <c r="K45" s="9"/>
      <c r="L45" s="9"/>
      <c r="M45" s="9"/>
      <c r="N45" s="9"/>
      <c r="O45" s="9"/>
      <c r="P45" s="41">
        <f>Q45+R45+S45</f>
        <v>0</v>
      </c>
      <c r="Q45" s="9"/>
      <c r="R45" s="9"/>
      <c r="S45" s="9"/>
      <c r="T45" s="73">
        <f>(L45+M45+N45)*-1</f>
        <v>0</v>
      </c>
      <c r="U45" s="73">
        <f>(Q45+R45)*-1</f>
        <v>0</v>
      </c>
      <c r="V45" s="9">
        <f>ROUND(T45*0.65,0)</f>
        <v>0</v>
      </c>
      <c r="W45" s="9">
        <f>ROUND(U45*0.65,0)</f>
        <v>0</v>
      </c>
      <c r="X45" s="9">
        <v>56067</v>
      </c>
      <c r="Y45" s="9">
        <v>27130</v>
      </c>
      <c r="Z45" s="78">
        <f>IF(T45=0,0,ROUND((T45+L45)/X45/10,2))</f>
        <v>0</v>
      </c>
      <c r="AA45" s="78">
        <f>IF(U45=0,0,ROUND((U45+Q45)/Y45/10,2))</f>
        <v>0</v>
      </c>
      <c r="AB45" s="78">
        <f>Z45+AA45</f>
        <v>0</v>
      </c>
      <c r="AC45" s="47">
        <v>0</v>
      </c>
      <c r="AD45" s="47">
        <v>0</v>
      </c>
      <c r="AE45" s="47">
        <f>AC45+AD45</f>
        <v>0</v>
      </c>
      <c r="AF45" s="41">
        <f>AG45+AN45</f>
        <v>0</v>
      </c>
      <c r="AG45" s="41">
        <f>AI45+AJ45+AK45+AL45+AM45</f>
        <v>0</v>
      </c>
      <c r="AH45" s="5"/>
      <c r="AI45" s="9"/>
      <c r="AJ45" s="9"/>
      <c r="AK45" s="9"/>
      <c r="AL45" s="9"/>
      <c r="AM45" s="9"/>
      <c r="AN45" s="41">
        <f>AO45+AP45+AQ45</f>
        <v>0</v>
      </c>
      <c r="AO45" s="9"/>
      <c r="AP45" s="9"/>
      <c r="AQ45" s="9"/>
      <c r="AR45" s="90">
        <f>((AL45+AK45+AJ45)-((V45)*-1))*-1</f>
        <v>0</v>
      </c>
      <c r="AS45" s="90">
        <f>((AO45+AP45)-((W45)*-1))*-1</f>
        <v>0</v>
      </c>
      <c r="AT45" s="9">
        <v>56067</v>
      </c>
      <c r="AU45" s="9">
        <v>27130</v>
      </c>
      <c r="AV45" s="95">
        <f t="shared" ref="AV45" si="179">ROUND((AY45/AT45/10)+(AC45),2)*-1</f>
        <v>0</v>
      </c>
      <c r="AW45" s="95">
        <f t="shared" ref="AW45" si="180">ROUND((AZ45/AU45/10)+AD45,2)*-1</f>
        <v>0</v>
      </c>
      <c r="AX45" s="95">
        <f>AV45+AW45</f>
        <v>0</v>
      </c>
      <c r="AY45" s="97">
        <f t="shared" ref="AY45:AY46" si="181">AK45+AL45</f>
        <v>0</v>
      </c>
      <c r="AZ45" s="97">
        <f t="shared" ref="AZ45:AZ46" si="182">AP45</f>
        <v>0</v>
      </c>
      <c r="BA45" s="98">
        <f>BB45+BI45</f>
        <v>0</v>
      </c>
      <c r="BB45" s="98">
        <f>BD45+BE45+BF45+BG45+BH45</f>
        <v>0</v>
      </c>
      <c r="BC45" s="99"/>
      <c r="BD45" s="90"/>
      <c r="BE45" s="90"/>
      <c r="BF45" s="90"/>
      <c r="BG45" s="90"/>
      <c r="BH45" s="90"/>
      <c r="BI45" s="98">
        <f>BJ45+BK45+BL45</f>
        <v>0</v>
      </c>
      <c r="BJ45" s="90"/>
      <c r="BK45" s="90"/>
      <c r="BL45" s="90"/>
      <c r="BM45" s="90">
        <f t="shared" ref="BM45:BM46" si="183">(BE45+BF45+BG45)-(AJ45+AK45+AL45)</f>
        <v>0</v>
      </c>
      <c r="BN45" s="90">
        <f t="shared" ref="BN45:BN46" si="184">(BJ45+BK45)-(AO45+AP45)</f>
        <v>0</v>
      </c>
      <c r="BO45" s="9">
        <v>56067</v>
      </c>
      <c r="BP45" s="9">
        <v>27130</v>
      </c>
      <c r="BQ45" s="95">
        <f t="shared" ref="BQ45" si="185">ROUND(((BF45+BG45)-(AK45+AL45))/BO45/10,2)*-1</f>
        <v>0</v>
      </c>
      <c r="BR45" s="95">
        <f t="shared" ref="BR45" si="186">ROUND(((BK45-AP45)/BP45/10),2)*-1</f>
        <v>0</v>
      </c>
      <c r="BS45" s="95">
        <f>BQ45+BR45</f>
        <v>0</v>
      </c>
      <c r="BT45" s="98">
        <f>BU45+CB45</f>
        <v>0</v>
      </c>
      <c r="BU45" s="98">
        <f>BW45+BX45+BY45+BZ45+CA45</f>
        <v>0</v>
      </c>
      <c r="BV45" s="99"/>
      <c r="BW45" s="90"/>
      <c r="BX45" s="90"/>
      <c r="BY45" s="90"/>
      <c r="BZ45" s="90"/>
      <c r="CA45" s="90"/>
      <c r="CB45" s="98">
        <f>CC45+CD45+CE45</f>
        <v>0</v>
      </c>
      <c r="CC45" s="90"/>
      <c r="CD45" s="90"/>
      <c r="CE45" s="90"/>
      <c r="CF45" s="90">
        <f t="shared" ref="CF45:CF46" si="187">(BX45+BY45+BZ45)-(BE45+BF45+BG45)</f>
        <v>0</v>
      </c>
      <c r="CG45" s="90">
        <f t="shared" ref="CG45:CG46" si="188">(CC45+CD45)-(BJ45+BK45)</f>
        <v>0</v>
      </c>
      <c r="CH45" s="9">
        <v>56067</v>
      </c>
      <c r="CI45" s="9">
        <v>27130</v>
      </c>
      <c r="CJ45" s="101">
        <f t="shared" ref="CJ45" si="189">ROUND(((BY45+BZ45)-(BF45+BG45))/CH45/10,2)*-1</f>
        <v>0</v>
      </c>
      <c r="CK45" s="101">
        <f t="shared" ref="CK45" si="190">ROUND(((CD45-BK45)/CI45/10),2)*-1</f>
        <v>0</v>
      </c>
      <c r="CL45" s="101">
        <f>CJ45+CK45</f>
        <v>0</v>
      </c>
    </row>
    <row r="46" spans="1:90" x14ac:dyDescent="0.25">
      <c r="A46" s="5">
        <v>1412</v>
      </c>
      <c r="B46" s="2">
        <v>600010015</v>
      </c>
      <c r="C46" s="7">
        <v>49864637</v>
      </c>
      <c r="D46" s="8" t="s">
        <v>29</v>
      </c>
      <c r="E46" s="20">
        <v>3122</v>
      </c>
      <c r="F46" s="20" t="s">
        <v>110</v>
      </c>
      <c r="G46" s="20" t="s">
        <v>96</v>
      </c>
      <c r="H46" s="41">
        <f>I46+P46</f>
        <v>0</v>
      </c>
      <c r="I46" s="41">
        <f>K46+L46+M46+N46+O46</f>
        <v>0</v>
      </c>
      <c r="J46" s="5"/>
      <c r="K46" s="9"/>
      <c r="L46" s="9"/>
      <c r="M46" s="9"/>
      <c r="N46" s="9"/>
      <c r="O46" s="9"/>
      <c r="P46" s="41">
        <f>Q46+R46+S46</f>
        <v>0</v>
      </c>
      <c r="Q46" s="9"/>
      <c r="R46" s="9"/>
      <c r="S46" s="9"/>
      <c r="T46" s="73">
        <f>(L46+M46+N46)*-1</f>
        <v>0</v>
      </c>
      <c r="U46" s="73">
        <f>(Q46+R46)*-1</f>
        <v>0</v>
      </c>
      <c r="V46" s="9">
        <f>ROUND(T46*0.65,0)</f>
        <v>0</v>
      </c>
      <c r="W46" s="9">
        <f>ROUND(U46*0.65,0)</f>
        <v>0</v>
      </c>
      <c r="X46" s="46" t="s">
        <v>225</v>
      </c>
      <c r="Y46" s="46" t="s">
        <v>225</v>
      </c>
      <c r="Z46" s="78">
        <f>IF(T46=0,0,ROUND((T46+L46)/X46/10,2))</f>
        <v>0</v>
      </c>
      <c r="AA46" s="78">
        <f>IF(U46=0,0,ROUND((U46+Q46)/Y46/10,2))</f>
        <v>0</v>
      </c>
      <c r="AB46" s="78">
        <f>Z46+AA46</f>
        <v>0</v>
      </c>
      <c r="AC46" s="47">
        <v>0</v>
      </c>
      <c r="AD46" s="47">
        <v>0</v>
      </c>
      <c r="AE46" s="47">
        <f>AC46+AD46</f>
        <v>0</v>
      </c>
      <c r="AF46" s="41">
        <f>AG46+AN46</f>
        <v>0</v>
      </c>
      <c r="AG46" s="41">
        <f>AI46+AJ46+AK46+AL46+AM46</f>
        <v>0</v>
      </c>
      <c r="AH46" s="5"/>
      <c r="AI46" s="9"/>
      <c r="AJ46" s="9"/>
      <c r="AK46" s="9"/>
      <c r="AL46" s="9"/>
      <c r="AM46" s="9"/>
      <c r="AN46" s="41">
        <f>AO46+AP46+AQ46</f>
        <v>0</v>
      </c>
      <c r="AO46" s="9"/>
      <c r="AP46" s="9"/>
      <c r="AQ46" s="9"/>
      <c r="AR46" s="90">
        <f>((AL46+AK46+AJ46)-((V46)*-1))*-1</f>
        <v>0</v>
      </c>
      <c r="AS46" s="90">
        <f>((AO46+AP46)-((W46)*-1))*-1</f>
        <v>0</v>
      </c>
      <c r="AT46" s="46" t="s">
        <v>225</v>
      </c>
      <c r="AU46" s="46" t="s">
        <v>225</v>
      </c>
      <c r="AV46" s="95">
        <v>0</v>
      </c>
      <c r="AW46" s="95">
        <v>0</v>
      </c>
      <c r="AX46" s="95">
        <f>AV46+AW46</f>
        <v>0</v>
      </c>
      <c r="AY46" s="97">
        <f t="shared" si="181"/>
        <v>0</v>
      </c>
      <c r="AZ46" s="97">
        <f t="shared" si="182"/>
        <v>0</v>
      </c>
      <c r="BA46" s="98">
        <f>BB46+BI46</f>
        <v>0</v>
      </c>
      <c r="BB46" s="98">
        <f>BD46+BE46+BF46+BG46+BH46</f>
        <v>0</v>
      </c>
      <c r="BC46" s="99"/>
      <c r="BD46" s="90"/>
      <c r="BE46" s="90"/>
      <c r="BF46" s="90"/>
      <c r="BG46" s="90"/>
      <c r="BH46" s="90"/>
      <c r="BI46" s="98">
        <f>BJ46+BK46+BL46</f>
        <v>0</v>
      </c>
      <c r="BJ46" s="90"/>
      <c r="BK46" s="90"/>
      <c r="BL46" s="90"/>
      <c r="BM46" s="90">
        <f t="shared" si="183"/>
        <v>0</v>
      </c>
      <c r="BN46" s="90">
        <f t="shared" si="184"/>
        <v>0</v>
      </c>
      <c r="BO46" s="46" t="s">
        <v>225</v>
      </c>
      <c r="BP46" s="46" t="s">
        <v>225</v>
      </c>
      <c r="BQ46" s="95">
        <v>0</v>
      </c>
      <c r="BR46" s="95">
        <v>0</v>
      </c>
      <c r="BS46" s="95">
        <f>BQ46+BR46</f>
        <v>0</v>
      </c>
      <c r="BT46" s="98">
        <f>BU46+CB46</f>
        <v>0</v>
      </c>
      <c r="BU46" s="98">
        <f>BW46+BX46+BY46+BZ46+CA46</f>
        <v>0</v>
      </c>
      <c r="BV46" s="99"/>
      <c r="BW46" s="90"/>
      <c r="BX46" s="90"/>
      <c r="BY46" s="90"/>
      <c r="BZ46" s="90"/>
      <c r="CA46" s="90"/>
      <c r="CB46" s="98">
        <f>CC46+CD46+CE46</f>
        <v>0</v>
      </c>
      <c r="CC46" s="90"/>
      <c r="CD46" s="90"/>
      <c r="CE46" s="90"/>
      <c r="CF46" s="90">
        <f t="shared" si="187"/>
        <v>0</v>
      </c>
      <c r="CG46" s="90">
        <f t="shared" si="188"/>
        <v>0</v>
      </c>
      <c r="CH46" s="46" t="s">
        <v>225</v>
      </c>
      <c r="CI46" s="46" t="s">
        <v>225</v>
      </c>
      <c r="CJ46" s="101">
        <v>0</v>
      </c>
      <c r="CK46" s="101">
        <v>0</v>
      </c>
      <c r="CL46" s="101">
        <f>CJ46+CK46</f>
        <v>0</v>
      </c>
    </row>
    <row r="47" spans="1:90" x14ac:dyDescent="0.25">
      <c r="A47" s="30"/>
      <c r="B47" s="31"/>
      <c r="C47" s="32"/>
      <c r="D47" s="33" t="s">
        <v>158</v>
      </c>
      <c r="E47" s="35"/>
      <c r="F47" s="35"/>
      <c r="G47" s="35"/>
      <c r="H47" s="34">
        <f t="shared" ref="H47:AB47" si="191">SUBTOTAL(9,H45:H46)</f>
        <v>0</v>
      </c>
      <c r="I47" s="34">
        <f t="shared" si="191"/>
        <v>0</v>
      </c>
      <c r="J47" s="34">
        <f t="shared" si="191"/>
        <v>0</v>
      </c>
      <c r="K47" s="34">
        <f t="shared" si="191"/>
        <v>0</v>
      </c>
      <c r="L47" s="34">
        <f t="shared" si="191"/>
        <v>0</v>
      </c>
      <c r="M47" s="34">
        <f t="shared" si="191"/>
        <v>0</v>
      </c>
      <c r="N47" s="34">
        <f t="shared" si="191"/>
        <v>0</v>
      </c>
      <c r="O47" s="34">
        <f t="shared" si="191"/>
        <v>0</v>
      </c>
      <c r="P47" s="34">
        <f t="shared" si="191"/>
        <v>0</v>
      </c>
      <c r="Q47" s="34">
        <f t="shared" si="191"/>
        <v>0</v>
      </c>
      <c r="R47" s="34">
        <f t="shared" si="191"/>
        <v>0</v>
      </c>
      <c r="S47" s="34">
        <f t="shared" si="191"/>
        <v>0</v>
      </c>
      <c r="T47" s="34">
        <f t="shared" si="191"/>
        <v>0</v>
      </c>
      <c r="U47" s="34">
        <f t="shared" si="191"/>
        <v>0</v>
      </c>
      <c r="V47" s="34">
        <f t="shared" si="191"/>
        <v>0</v>
      </c>
      <c r="W47" s="34">
        <f t="shared" si="191"/>
        <v>0</v>
      </c>
      <c r="X47" s="34">
        <f t="shared" si="191"/>
        <v>56067</v>
      </c>
      <c r="Y47" s="34">
        <f t="shared" si="191"/>
        <v>27130</v>
      </c>
      <c r="Z47" s="48">
        <f t="shared" si="191"/>
        <v>0</v>
      </c>
      <c r="AA47" s="48">
        <f t="shared" si="191"/>
        <v>0</v>
      </c>
      <c r="AB47" s="48">
        <f t="shared" si="191"/>
        <v>0</v>
      </c>
      <c r="AC47" s="48">
        <v>0</v>
      </c>
      <c r="AD47" s="48">
        <v>0</v>
      </c>
      <c r="AE47" s="48">
        <f t="shared" ref="AE47:AX47" si="192">SUBTOTAL(9,AE45:AE46)</f>
        <v>0</v>
      </c>
      <c r="AF47" s="34">
        <f t="shared" si="192"/>
        <v>0</v>
      </c>
      <c r="AG47" s="34">
        <f t="shared" si="192"/>
        <v>0</v>
      </c>
      <c r="AH47" s="34">
        <f t="shared" si="192"/>
        <v>0</v>
      </c>
      <c r="AI47" s="34">
        <f t="shared" si="192"/>
        <v>0</v>
      </c>
      <c r="AJ47" s="34">
        <f t="shared" si="192"/>
        <v>0</v>
      </c>
      <c r="AK47" s="34">
        <f t="shared" si="192"/>
        <v>0</v>
      </c>
      <c r="AL47" s="34">
        <f t="shared" si="192"/>
        <v>0</v>
      </c>
      <c r="AM47" s="34">
        <f t="shared" si="192"/>
        <v>0</v>
      </c>
      <c r="AN47" s="34">
        <f t="shared" si="192"/>
        <v>0</v>
      </c>
      <c r="AO47" s="34">
        <f t="shared" si="192"/>
        <v>0</v>
      </c>
      <c r="AP47" s="34">
        <f t="shared" si="192"/>
        <v>0</v>
      </c>
      <c r="AQ47" s="34">
        <f t="shared" si="192"/>
        <v>0</v>
      </c>
      <c r="AR47" s="34">
        <f t="shared" si="192"/>
        <v>0</v>
      </c>
      <c r="AS47" s="34">
        <f t="shared" si="192"/>
        <v>0</v>
      </c>
      <c r="AT47" s="34">
        <f t="shared" si="192"/>
        <v>56067</v>
      </c>
      <c r="AU47" s="34">
        <f t="shared" si="192"/>
        <v>27130</v>
      </c>
      <c r="AV47" s="48">
        <f t="shared" si="192"/>
        <v>0</v>
      </c>
      <c r="AW47" s="48">
        <f t="shared" si="192"/>
        <v>0</v>
      </c>
      <c r="AX47" s="48">
        <f t="shared" si="192"/>
        <v>0</v>
      </c>
      <c r="AY47"/>
      <c r="AZ47"/>
      <c r="BA47" s="34">
        <f t="shared" ref="BA47:BS47" si="193">SUBTOTAL(9,BA45:BA46)</f>
        <v>0</v>
      </c>
      <c r="BB47" s="34">
        <f t="shared" si="193"/>
        <v>0</v>
      </c>
      <c r="BC47" s="34">
        <f t="shared" si="193"/>
        <v>0</v>
      </c>
      <c r="BD47" s="34">
        <f t="shared" si="193"/>
        <v>0</v>
      </c>
      <c r="BE47" s="34">
        <f t="shared" si="193"/>
        <v>0</v>
      </c>
      <c r="BF47" s="34">
        <f t="shared" si="193"/>
        <v>0</v>
      </c>
      <c r="BG47" s="34">
        <f t="shared" si="193"/>
        <v>0</v>
      </c>
      <c r="BH47" s="34">
        <f t="shared" si="193"/>
        <v>0</v>
      </c>
      <c r="BI47" s="34">
        <f t="shared" si="193"/>
        <v>0</v>
      </c>
      <c r="BJ47" s="34">
        <f t="shared" si="193"/>
        <v>0</v>
      </c>
      <c r="BK47" s="34">
        <f t="shared" si="193"/>
        <v>0</v>
      </c>
      <c r="BL47" s="34">
        <f t="shared" si="193"/>
        <v>0</v>
      </c>
      <c r="BM47" s="34">
        <f t="shared" si="193"/>
        <v>0</v>
      </c>
      <c r="BN47" s="34">
        <f t="shared" si="193"/>
        <v>0</v>
      </c>
      <c r="BO47" s="34">
        <f t="shared" si="193"/>
        <v>56067</v>
      </c>
      <c r="BP47" s="34">
        <f t="shared" si="193"/>
        <v>27130</v>
      </c>
      <c r="BQ47" s="48">
        <f t="shared" si="193"/>
        <v>0</v>
      </c>
      <c r="BR47" s="48">
        <f t="shared" si="193"/>
        <v>0</v>
      </c>
      <c r="BS47" s="48">
        <f t="shared" si="193"/>
        <v>0</v>
      </c>
      <c r="BT47" s="34">
        <f t="shared" ref="BT47:CL47" si="194">SUBTOTAL(9,BT45:BT46)</f>
        <v>0</v>
      </c>
      <c r="BU47" s="34">
        <f t="shared" si="194"/>
        <v>0</v>
      </c>
      <c r="BV47" s="34">
        <f t="shared" si="194"/>
        <v>0</v>
      </c>
      <c r="BW47" s="34">
        <f t="shared" si="194"/>
        <v>0</v>
      </c>
      <c r="BX47" s="34">
        <f t="shared" si="194"/>
        <v>0</v>
      </c>
      <c r="BY47" s="34">
        <f t="shared" si="194"/>
        <v>0</v>
      </c>
      <c r="BZ47" s="34">
        <f t="shared" si="194"/>
        <v>0</v>
      </c>
      <c r="CA47" s="34">
        <f t="shared" si="194"/>
        <v>0</v>
      </c>
      <c r="CB47" s="34">
        <f t="shared" si="194"/>
        <v>0</v>
      </c>
      <c r="CC47" s="34">
        <f t="shared" si="194"/>
        <v>0</v>
      </c>
      <c r="CD47" s="34">
        <f t="shared" si="194"/>
        <v>0</v>
      </c>
      <c r="CE47" s="34">
        <f t="shared" si="194"/>
        <v>0</v>
      </c>
      <c r="CF47" s="34">
        <f t="shared" si="194"/>
        <v>0</v>
      </c>
      <c r="CG47" s="34">
        <f t="shared" si="194"/>
        <v>0</v>
      </c>
      <c r="CH47" s="34">
        <f t="shared" si="194"/>
        <v>56067</v>
      </c>
      <c r="CI47" s="34">
        <f t="shared" si="194"/>
        <v>27130</v>
      </c>
      <c r="CJ47" s="64">
        <f t="shared" si="194"/>
        <v>0</v>
      </c>
      <c r="CK47" s="64">
        <f t="shared" si="194"/>
        <v>0</v>
      </c>
      <c r="CL47" s="64">
        <f t="shared" si="194"/>
        <v>0</v>
      </c>
    </row>
    <row r="48" spans="1:90" x14ac:dyDescent="0.25">
      <c r="A48" s="26">
        <v>1413</v>
      </c>
      <c r="B48" s="6">
        <v>600020380</v>
      </c>
      <c r="C48" s="27">
        <v>60252511</v>
      </c>
      <c r="D48" s="28" t="s">
        <v>30</v>
      </c>
      <c r="E48" s="6">
        <v>3122</v>
      </c>
      <c r="F48" s="6" t="s">
        <v>18</v>
      </c>
      <c r="G48" s="6" t="s">
        <v>19</v>
      </c>
      <c r="H48" s="41">
        <f>I48+P48</f>
        <v>631790</v>
      </c>
      <c r="I48" s="41">
        <f>K48+L48+M48+N48+O48</f>
        <v>420790</v>
      </c>
      <c r="J48" s="5">
        <v>12.75</v>
      </c>
      <c r="K48" s="9">
        <v>320790</v>
      </c>
      <c r="L48" s="9"/>
      <c r="M48" s="9">
        <v>100000</v>
      </c>
      <c r="N48" s="9"/>
      <c r="O48" s="9"/>
      <c r="P48" s="41">
        <f>Q48+R48+S48</f>
        <v>211000</v>
      </c>
      <c r="Q48" s="9"/>
      <c r="R48" s="9">
        <v>211000</v>
      </c>
      <c r="S48" s="9"/>
      <c r="T48" s="73">
        <f>(L48+M48+N48)*-1</f>
        <v>-100000</v>
      </c>
      <c r="U48" s="73">
        <f>(Q48+R48)*-1</f>
        <v>-211000</v>
      </c>
      <c r="V48" s="9">
        <f t="shared" ref="V48:W50" si="195">ROUND(T48*0.65,0)</f>
        <v>-65000</v>
      </c>
      <c r="W48" s="9">
        <f t="shared" si="195"/>
        <v>-137150</v>
      </c>
      <c r="X48" s="9">
        <v>56067</v>
      </c>
      <c r="Y48" s="9">
        <v>27130</v>
      </c>
      <c r="Z48" s="78">
        <f>IF(T48=0,0,ROUND((T48+L48)/X48/10,2))</f>
        <v>-0.18</v>
      </c>
      <c r="AA48" s="78">
        <f>IF(U48=0,0,ROUND((U48+Q48)/Y48/10,2))</f>
        <v>-0.78</v>
      </c>
      <c r="AB48" s="78">
        <f>Z48+AA48</f>
        <v>-0.96</v>
      </c>
      <c r="AC48" s="47">
        <v>-0.12</v>
      </c>
      <c r="AD48" s="47">
        <v>-0.51</v>
      </c>
      <c r="AE48" s="47">
        <f>AC48+AD48</f>
        <v>-0.63</v>
      </c>
      <c r="AF48" s="41">
        <f>AG48+AN48</f>
        <v>690790</v>
      </c>
      <c r="AG48" s="41">
        <f>AI48+AJ48+AK48+AL48+AM48</f>
        <v>510790</v>
      </c>
      <c r="AH48" s="86">
        <v>12.75</v>
      </c>
      <c r="AI48" s="87">
        <v>320790</v>
      </c>
      <c r="AJ48" s="87"/>
      <c r="AK48" s="87">
        <v>190000</v>
      </c>
      <c r="AL48" s="87"/>
      <c r="AM48" s="87"/>
      <c r="AN48" s="85">
        <f>AO48+AP48+AQ48</f>
        <v>180000</v>
      </c>
      <c r="AO48" s="87"/>
      <c r="AP48" s="87">
        <v>180000</v>
      </c>
      <c r="AQ48" s="87"/>
      <c r="AR48" s="90">
        <f>((AL48+AK48+AJ48)-((V48)*-1))*-1</f>
        <v>-125000</v>
      </c>
      <c r="AS48" s="90">
        <f>((AO48+AP48)-((W48)*-1))*-1</f>
        <v>-42850</v>
      </c>
      <c r="AT48" s="9">
        <v>56067</v>
      </c>
      <c r="AU48" s="9">
        <v>27130</v>
      </c>
      <c r="AV48" s="95">
        <f t="shared" ref="AV48:AV50" si="196">ROUND((AY48/AT48/10)+(AC48),2)*-1</f>
        <v>-0.22</v>
      </c>
      <c r="AW48" s="95">
        <f t="shared" ref="AW48:AW50" si="197">ROUND((AZ48/AU48/10)+AD48,2)*-1</f>
        <v>-0.15</v>
      </c>
      <c r="AX48" s="95">
        <f>AV48+AW48</f>
        <v>-0.37</v>
      </c>
      <c r="AY48" s="97">
        <f t="shared" ref="AY48:AY50" si="198">AK48+AL48</f>
        <v>190000</v>
      </c>
      <c r="AZ48" s="97">
        <f t="shared" ref="AZ48:AZ50" si="199">AP48</f>
        <v>180000</v>
      </c>
      <c r="BA48" s="98">
        <f>BB48+BI48</f>
        <v>690790</v>
      </c>
      <c r="BB48" s="98">
        <f>BD48+BE48+BF48+BG48+BH48</f>
        <v>510790</v>
      </c>
      <c r="BC48" s="99">
        <v>12.75</v>
      </c>
      <c r="BD48" s="90">
        <v>320790</v>
      </c>
      <c r="BE48" s="90"/>
      <c r="BF48" s="90">
        <v>190000</v>
      </c>
      <c r="BG48" s="90"/>
      <c r="BH48" s="90"/>
      <c r="BI48" s="98">
        <f>BJ48+BK48+BL48</f>
        <v>180000</v>
      </c>
      <c r="BJ48" s="90"/>
      <c r="BK48" s="90">
        <v>180000</v>
      </c>
      <c r="BL48" s="90"/>
      <c r="BM48" s="90">
        <f t="shared" ref="BM48:BM50" si="200">(BE48+BF48+BG48)-(AJ48+AK48+AL48)</f>
        <v>0</v>
      </c>
      <c r="BN48" s="90">
        <f t="shared" ref="BN48:BN50" si="201">(BJ48+BK48)-(AO48+AP48)</f>
        <v>0</v>
      </c>
      <c r="BO48" s="9">
        <v>56067</v>
      </c>
      <c r="BP48" s="9">
        <v>27130</v>
      </c>
      <c r="BQ48" s="95">
        <f t="shared" ref="BQ48:BQ50" si="202">ROUND(((BF48+BG48)-(AK48+AL48))/BO48/10,2)*-1</f>
        <v>0</v>
      </c>
      <c r="BR48" s="95">
        <f t="shared" ref="BR48:BR50" si="203">ROUND(((BK48-AP48)/BP48/10),2)*-1</f>
        <v>0</v>
      </c>
      <c r="BS48" s="95">
        <f>BQ48+BR48</f>
        <v>0</v>
      </c>
      <c r="BT48" s="98">
        <f>BU48+CB48</f>
        <v>690790</v>
      </c>
      <c r="BU48" s="98">
        <f>BW48+BX48+BY48+BZ48+CA48</f>
        <v>510790</v>
      </c>
      <c r="BV48" s="99">
        <v>12.75</v>
      </c>
      <c r="BW48" s="90">
        <v>320790</v>
      </c>
      <c r="BX48" s="90"/>
      <c r="BY48" s="90">
        <v>190000</v>
      </c>
      <c r="BZ48" s="90"/>
      <c r="CA48" s="90"/>
      <c r="CB48" s="98">
        <f>CC48+CD48+CE48</f>
        <v>180000</v>
      </c>
      <c r="CC48" s="90"/>
      <c r="CD48" s="90">
        <v>180000</v>
      </c>
      <c r="CE48" s="90"/>
      <c r="CF48" s="90">
        <f t="shared" ref="CF48:CF50" si="204">(BX48+BY48+BZ48)-(BE48+BF48+BG48)</f>
        <v>0</v>
      </c>
      <c r="CG48" s="90">
        <f t="shared" ref="CG48:CG50" si="205">(CC48+CD48)-(BJ48+BK48)</f>
        <v>0</v>
      </c>
      <c r="CH48" s="9">
        <v>56067</v>
      </c>
      <c r="CI48" s="9">
        <v>27130</v>
      </c>
      <c r="CJ48" s="101">
        <f t="shared" ref="CJ48:CJ50" si="206">ROUND(((BY48+BZ48)-(BF48+BG48))/CH48/10,2)*-1</f>
        <v>0</v>
      </c>
      <c r="CK48" s="101">
        <f t="shared" ref="CK48:CK50" si="207">ROUND(((CD48-BK48)/CI48/10),2)*-1</f>
        <v>0</v>
      </c>
      <c r="CL48" s="101">
        <f>CJ48+CK48</f>
        <v>0</v>
      </c>
    </row>
    <row r="49" spans="1:90" x14ac:dyDescent="0.25">
      <c r="A49" s="5">
        <v>1413</v>
      </c>
      <c r="B49" s="2">
        <v>600020380</v>
      </c>
      <c r="C49" s="7">
        <v>60252511</v>
      </c>
      <c r="D49" s="8" t="s">
        <v>30</v>
      </c>
      <c r="E49" s="20">
        <v>3122</v>
      </c>
      <c r="F49" s="20" t="s">
        <v>110</v>
      </c>
      <c r="G49" s="20" t="s">
        <v>96</v>
      </c>
      <c r="H49" s="41">
        <f>I49+P49</f>
        <v>0</v>
      </c>
      <c r="I49" s="41">
        <f>K49+L49+M49+N49+O49</f>
        <v>0</v>
      </c>
      <c r="J49" s="5"/>
      <c r="K49" s="9"/>
      <c r="L49" s="9"/>
      <c r="M49" s="9"/>
      <c r="N49" s="9"/>
      <c r="O49" s="9"/>
      <c r="P49" s="41">
        <f>Q49+R49+S49</f>
        <v>0</v>
      </c>
      <c r="Q49" s="9"/>
      <c r="R49" s="9"/>
      <c r="S49" s="9"/>
      <c r="T49" s="73">
        <f>(L49+M49+N49)*-1</f>
        <v>0</v>
      </c>
      <c r="U49" s="73">
        <f>(Q49+R49)*-1</f>
        <v>0</v>
      </c>
      <c r="V49" s="9">
        <f t="shared" si="195"/>
        <v>0</v>
      </c>
      <c r="W49" s="9">
        <f t="shared" si="195"/>
        <v>0</v>
      </c>
      <c r="X49" s="46" t="s">
        <v>225</v>
      </c>
      <c r="Y49" s="46" t="s">
        <v>225</v>
      </c>
      <c r="Z49" s="78">
        <f>IF(T49=0,0,ROUND((T49+L49)/X49/10,2))</f>
        <v>0</v>
      </c>
      <c r="AA49" s="78">
        <f>IF(U49=0,0,ROUND((U49+Q49)/Y49/10,2))</f>
        <v>0</v>
      </c>
      <c r="AB49" s="78">
        <f>Z49+AA49</f>
        <v>0</v>
      </c>
      <c r="AC49" s="47">
        <v>0</v>
      </c>
      <c r="AD49" s="47">
        <v>0</v>
      </c>
      <c r="AE49" s="47">
        <f>AC49+AD49</f>
        <v>0</v>
      </c>
      <c r="AF49" s="41">
        <f>AG49+AN49</f>
        <v>0</v>
      </c>
      <c r="AG49" s="41">
        <f>AI49+AJ49+AK49+AL49+AM49</f>
        <v>0</v>
      </c>
      <c r="AH49" s="86"/>
      <c r="AI49" s="87"/>
      <c r="AJ49" s="87"/>
      <c r="AK49" s="87"/>
      <c r="AL49" s="87"/>
      <c r="AM49" s="87"/>
      <c r="AN49" s="85">
        <f>AO49+AP49+AQ49</f>
        <v>0</v>
      </c>
      <c r="AO49" s="87"/>
      <c r="AP49" s="87"/>
      <c r="AQ49" s="87"/>
      <c r="AR49" s="90">
        <f>((AL49+AK49+AJ49)-((V49)*-1))*-1</f>
        <v>0</v>
      </c>
      <c r="AS49" s="90">
        <f>((AO49+AP49)-((W49)*-1))*-1</f>
        <v>0</v>
      </c>
      <c r="AT49" s="46" t="s">
        <v>225</v>
      </c>
      <c r="AU49" s="46" t="s">
        <v>225</v>
      </c>
      <c r="AV49" s="95">
        <v>0</v>
      </c>
      <c r="AW49" s="95">
        <v>0</v>
      </c>
      <c r="AX49" s="95">
        <f>AV49+AW49</f>
        <v>0</v>
      </c>
      <c r="AY49" s="97">
        <f t="shared" si="198"/>
        <v>0</v>
      </c>
      <c r="AZ49" s="97">
        <f t="shared" si="199"/>
        <v>0</v>
      </c>
      <c r="BA49" s="98">
        <f>BB49+BI49</f>
        <v>0</v>
      </c>
      <c r="BB49" s="98">
        <f>BD49+BE49+BF49+BG49+BH49</f>
        <v>0</v>
      </c>
      <c r="BC49" s="99"/>
      <c r="BD49" s="90"/>
      <c r="BE49" s="90"/>
      <c r="BF49" s="90"/>
      <c r="BG49" s="90"/>
      <c r="BH49" s="90"/>
      <c r="BI49" s="98">
        <f>BJ49+BK49+BL49</f>
        <v>0</v>
      </c>
      <c r="BJ49" s="90"/>
      <c r="BK49" s="90"/>
      <c r="BL49" s="90"/>
      <c r="BM49" s="90">
        <f t="shared" si="200"/>
        <v>0</v>
      </c>
      <c r="BN49" s="90">
        <f t="shared" si="201"/>
        <v>0</v>
      </c>
      <c r="BO49" s="46" t="s">
        <v>225</v>
      </c>
      <c r="BP49" s="46" t="s">
        <v>225</v>
      </c>
      <c r="BQ49" s="95">
        <v>0</v>
      </c>
      <c r="BR49" s="95">
        <v>0</v>
      </c>
      <c r="BS49" s="95">
        <f>BQ49+BR49</f>
        <v>0</v>
      </c>
      <c r="BT49" s="98">
        <f>BU49+CB49</f>
        <v>0</v>
      </c>
      <c r="BU49" s="98">
        <f>BW49+BX49+BY49+BZ49+CA49</f>
        <v>0</v>
      </c>
      <c r="BV49" s="99"/>
      <c r="BW49" s="90"/>
      <c r="BX49" s="90"/>
      <c r="BY49" s="90"/>
      <c r="BZ49" s="90"/>
      <c r="CA49" s="90"/>
      <c r="CB49" s="98">
        <f>CC49+CD49+CE49</f>
        <v>0</v>
      </c>
      <c r="CC49" s="90"/>
      <c r="CD49" s="90"/>
      <c r="CE49" s="90"/>
      <c r="CF49" s="90">
        <f t="shared" si="204"/>
        <v>0</v>
      </c>
      <c r="CG49" s="90">
        <f t="shared" si="205"/>
        <v>0</v>
      </c>
      <c r="CH49" s="46" t="s">
        <v>225</v>
      </c>
      <c r="CI49" s="46" t="s">
        <v>225</v>
      </c>
      <c r="CJ49" s="101">
        <v>0</v>
      </c>
      <c r="CK49" s="101">
        <v>0</v>
      </c>
      <c r="CL49" s="101">
        <f>CJ49+CK49</f>
        <v>0</v>
      </c>
    </row>
    <row r="50" spans="1:90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41">
        <f>I50+P50</f>
        <v>37000</v>
      </c>
      <c r="I50" s="41">
        <f>K50+L50+M50+N50+O50</f>
        <v>37000</v>
      </c>
      <c r="J50" s="5"/>
      <c r="K50" s="9"/>
      <c r="L50" s="9"/>
      <c r="M50" s="9">
        <v>37000</v>
      </c>
      <c r="N50" s="9"/>
      <c r="O50" s="9"/>
      <c r="P50" s="41">
        <f>Q50+R50+S50</f>
        <v>0</v>
      </c>
      <c r="Q50" s="9"/>
      <c r="R50" s="9"/>
      <c r="S50" s="9"/>
      <c r="T50" s="73">
        <f>(L50+M50+N50)*-1</f>
        <v>-37000</v>
      </c>
      <c r="U50" s="73">
        <f>(Q50+R50)*-1</f>
        <v>0</v>
      </c>
      <c r="V50" s="9">
        <f t="shared" si="195"/>
        <v>-24050</v>
      </c>
      <c r="W50" s="9">
        <f t="shared" si="195"/>
        <v>0</v>
      </c>
      <c r="X50" s="9">
        <v>51885</v>
      </c>
      <c r="Y50" s="9">
        <v>27135</v>
      </c>
      <c r="Z50" s="78">
        <f>IF(T50=0,0,ROUND((T50+L50)/X50/10,2))</f>
        <v>-7.0000000000000007E-2</v>
      </c>
      <c r="AA50" s="78">
        <f>IF(U50=0,0,ROUND((U50+Q50)/Y50/10,2))</f>
        <v>0</v>
      </c>
      <c r="AB50" s="78">
        <f>Z50+AA50</f>
        <v>-7.0000000000000007E-2</v>
      </c>
      <c r="AC50" s="47">
        <v>-0.05</v>
      </c>
      <c r="AD50" s="47">
        <v>0</v>
      </c>
      <c r="AE50" s="47">
        <f>AC50+AD50</f>
        <v>-0.05</v>
      </c>
      <c r="AF50" s="41">
        <f>AG50+AN50</f>
        <v>60000</v>
      </c>
      <c r="AG50" s="41">
        <f>AI50+AJ50+AK50+AL50+AM50</f>
        <v>20000</v>
      </c>
      <c r="AH50" s="86"/>
      <c r="AI50" s="87"/>
      <c r="AJ50" s="87"/>
      <c r="AK50" s="87">
        <v>20000</v>
      </c>
      <c r="AL50" s="87"/>
      <c r="AM50" s="87"/>
      <c r="AN50" s="85">
        <f>AO50+AP50+AQ50</f>
        <v>40000</v>
      </c>
      <c r="AO50" s="87"/>
      <c r="AP50" s="87">
        <v>40000</v>
      </c>
      <c r="AQ50" s="87"/>
      <c r="AR50" s="90">
        <f>((AL50+AK50+AJ50)-((V50)*-1))*-1</f>
        <v>4050</v>
      </c>
      <c r="AS50" s="90">
        <f>((AO50+AP50)-((W50)*-1))*-1</f>
        <v>-40000</v>
      </c>
      <c r="AT50" s="9">
        <v>51885</v>
      </c>
      <c r="AU50" s="9">
        <v>27135</v>
      </c>
      <c r="AV50" s="95">
        <f t="shared" si="196"/>
        <v>0.01</v>
      </c>
      <c r="AW50" s="95">
        <f t="shared" si="197"/>
        <v>-0.15</v>
      </c>
      <c r="AX50" s="95">
        <f>AV50+AW50</f>
        <v>-0.13999999999999999</v>
      </c>
      <c r="AY50" s="97">
        <f t="shared" si="198"/>
        <v>20000</v>
      </c>
      <c r="AZ50" s="97">
        <f t="shared" si="199"/>
        <v>40000</v>
      </c>
      <c r="BA50" s="98">
        <f>BB50+BI50</f>
        <v>60000</v>
      </c>
      <c r="BB50" s="98">
        <f>BD50+BE50+BF50+BG50+BH50</f>
        <v>20000</v>
      </c>
      <c r="BC50" s="99"/>
      <c r="BD50" s="90"/>
      <c r="BE50" s="90"/>
      <c r="BF50" s="90">
        <v>20000</v>
      </c>
      <c r="BG50" s="90"/>
      <c r="BH50" s="90"/>
      <c r="BI50" s="98">
        <f>BJ50+BK50+BL50</f>
        <v>40000</v>
      </c>
      <c r="BJ50" s="90"/>
      <c r="BK50" s="90">
        <v>40000</v>
      </c>
      <c r="BL50" s="90"/>
      <c r="BM50" s="90">
        <f t="shared" si="200"/>
        <v>0</v>
      </c>
      <c r="BN50" s="90">
        <f t="shared" si="201"/>
        <v>0</v>
      </c>
      <c r="BO50" s="9">
        <v>51885</v>
      </c>
      <c r="BP50" s="9">
        <v>27135</v>
      </c>
      <c r="BQ50" s="95">
        <f t="shared" si="202"/>
        <v>0</v>
      </c>
      <c r="BR50" s="95">
        <f t="shared" si="203"/>
        <v>0</v>
      </c>
      <c r="BS50" s="95">
        <f>BQ50+BR50</f>
        <v>0</v>
      </c>
      <c r="BT50" s="98">
        <f>BU50+CB50</f>
        <v>60000</v>
      </c>
      <c r="BU50" s="98">
        <f>BW50+BX50+BY50+BZ50+CA50</f>
        <v>20000</v>
      </c>
      <c r="BV50" s="99"/>
      <c r="BW50" s="90"/>
      <c r="BX50" s="90"/>
      <c r="BY50" s="90">
        <v>20000</v>
      </c>
      <c r="BZ50" s="90"/>
      <c r="CA50" s="90"/>
      <c r="CB50" s="98">
        <f>CC50+CD50+CE50</f>
        <v>40000</v>
      </c>
      <c r="CC50" s="90"/>
      <c r="CD50" s="90">
        <v>40000</v>
      </c>
      <c r="CE50" s="90"/>
      <c r="CF50" s="90">
        <f t="shared" si="204"/>
        <v>0</v>
      </c>
      <c r="CG50" s="90">
        <f t="shared" si="205"/>
        <v>0</v>
      </c>
      <c r="CH50" s="9">
        <v>51885</v>
      </c>
      <c r="CI50" s="9">
        <v>27135</v>
      </c>
      <c r="CJ50" s="101">
        <f t="shared" si="206"/>
        <v>0</v>
      </c>
      <c r="CK50" s="101">
        <f t="shared" si="207"/>
        <v>0</v>
      </c>
      <c r="CL50" s="101">
        <f>CJ50+CK50</f>
        <v>0</v>
      </c>
    </row>
    <row r="51" spans="1:90" x14ac:dyDescent="0.25">
      <c r="A51" s="30"/>
      <c r="B51" s="31"/>
      <c r="C51" s="32"/>
      <c r="D51" s="33" t="s">
        <v>159</v>
      </c>
      <c r="E51" s="31"/>
      <c r="F51" s="31"/>
      <c r="G51" s="31"/>
      <c r="H51" s="34">
        <f t="shared" ref="H51:AB51" si="208">SUBTOTAL(9,H48:H50)</f>
        <v>668790</v>
      </c>
      <c r="I51" s="34">
        <f t="shared" si="208"/>
        <v>457790</v>
      </c>
      <c r="J51" s="34">
        <f t="shared" si="208"/>
        <v>12.75</v>
      </c>
      <c r="K51" s="34">
        <f t="shared" si="208"/>
        <v>320790</v>
      </c>
      <c r="L51" s="34">
        <f t="shared" si="208"/>
        <v>0</v>
      </c>
      <c r="M51" s="34">
        <f t="shared" si="208"/>
        <v>137000</v>
      </c>
      <c r="N51" s="34">
        <f t="shared" si="208"/>
        <v>0</v>
      </c>
      <c r="O51" s="34">
        <f t="shared" si="208"/>
        <v>0</v>
      </c>
      <c r="P51" s="34">
        <f t="shared" si="208"/>
        <v>211000</v>
      </c>
      <c r="Q51" s="34">
        <f t="shared" si="208"/>
        <v>0</v>
      </c>
      <c r="R51" s="34">
        <f t="shared" si="208"/>
        <v>211000</v>
      </c>
      <c r="S51" s="34">
        <f t="shared" si="208"/>
        <v>0</v>
      </c>
      <c r="T51" s="34">
        <f t="shared" si="208"/>
        <v>-137000</v>
      </c>
      <c r="U51" s="34">
        <f t="shared" si="208"/>
        <v>-211000</v>
      </c>
      <c r="V51" s="34">
        <f t="shared" si="208"/>
        <v>-89050</v>
      </c>
      <c r="W51" s="34">
        <f t="shared" si="208"/>
        <v>-137150</v>
      </c>
      <c r="X51" s="34">
        <f t="shared" si="208"/>
        <v>107952</v>
      </c>
      <c r="Y51" s="34">
        <f t="shared" si="208"/>
        <v>54265</v>
      </c>
      <c r="Z51" s="48">
        <f t="shared" si="208"/>
        <v>-0.25</v>
      </c>
      <c r="AA51" s="48">
        <f t="shared" si="208"/>
        <v>-0.78</v>
      </c>
      <c r="AB51" s="48">
        <f t="shared" si="208"/>
        <v>-1.03</v>
      </c>
      <c r="AC51" s="48">
        <v>-0.16999999999999998</v>
      </c>
      <c r="AD51" s="48">
        <v>-0.51</v>
      </c>
      <c r="AE51" s="48">
        <f t="shared" ref="AE51:AX51" si="209">SUBTOTAL(9,AE48:AE50)</f>
        <v>-0.68</v>
      </c>
      <c r="AF51" s="34">
        <f t="shared" si="209"/>
        <v>750790</v>
      </c>
      <c r="AG51" s="34">
        <f t="shared" si="209"/>
        <v>530790</v>
      </c>
      <c r="AH51" s="34">
        <f t="shared" si="209"/>
        <v>12.75</v>
      </c>
      <c r="AI51" s="34">
        <f t="shared" si="209"/>
        <v>320790</v>
      </c>
      <c r="AJ51" s="34">
        <f t="shared" si="209"/>
        <v>0</v>
      </c>
      <c r="AK51" s="34">
        <f t="shared" si="209"/>
        <v>210000</v>
      </c>
      <c r="AL51" s="34">
        <f t="shared" si="209"/>
        <v>0</v>
      </c>
      <c r="AM51" s="34">
        <f t="shared" si="209"/>
        <v>0</v>
      </c>
      <c r="AN51" s="34">
        <f t="shared" si="209"/>
        <v>220000</v>
      </c>
      <c r="AO51" s="34">
        <f t="shared" si="209"/>
        <v>0</v>
      </c>
      <c r="AP51" s="34">
        <f t="shared" si="209"/>
        <v>220000</v>
      </c>
      <c r="AQ51" s="34">
        <f t="shared" si="209"/>
        <v>0</v>
      </c>
      <c r="AR51" s="34">
        <f t="shared" si="209"/>
        <v>-120950</v>
      </c>
      <c r="AS51" s="34">
        <f t="shared" si="209"/>
        <v>-82850</v>
      </c>
      <c r="AT51" s="34">
        <f t="shared" si="209"/>
        <v>107952</v>
      </c>
      <c r="AU51" s="34">
        <f t="shared" si="209"/>
        <v>54265</v>
      </c>
      <c r="AV51" s="48">
        <f t="shared" si="209"/>
        <v>-0.21</v>
      </c>
      <c r="AW51" s="48">
        <f t="shared" si="209"/>
        <v>-0.3</v>
      </c>
      <c r="AX51" s="48">
        <f t="shared" si="209"/>
        <v>-0.51</v>
      </c>
      <c r="AY51"/>
      <c r="AZ51"/>
      <c r="BA51" s="34">
        <f t="shared" ref="BA51:BS51" si="210">SUBTOTAL(9,BA48:BA50)</f>
        <v>750790</v>
      </c>
      <c r="BB51" s="34">
        <f t="shared" si="210"/>
        <v>530790</v>
      </c>
      <c r="BC51" s="34">
        <f t="shared" si="210"/>
        <v>12.75</v>
      </c>
      <c r="BD51" s="34">
        <f t="shared" si="210"/>
        <v>320790</v>
      </c>
      <c r="BE51" s="34">
        <f t="shared" si="210"/>
        <v>0</v>
      </c>
      <c r="BF51" s="34">
        <f t="shared" si="210"/>
        <v>210000</v>
      </c>
      <c r="BG51" s="34">
        <f t="shared" si="210"/>
        <v>0</v>
      </c>
      <c r="BH51" s="34">
        <f t="shared" si="210"/>
        <v>0</v>
      </c>
      <c r="BI51" s="34">
        <f t="shared" si="210"/>
        <v>220000</v>
      </c>
      <c r="BJ51" s="34">
        <f t="shared" si="210"/>
        <v>0</v>
      </c>
      <c r="BK51" s="34">
        <f t="shared" si="210"/>
        <v>220000</v>
      </c>
      <c r="BL51" s="34">
        <f t="shared" si="210"/>
        <v>0</v>
      </c>
      <c r="BM51" s="34">
        <f t="shared" si="210"/>
        <v>0</v>
      </c>
      <c r="BN51" s="34">
        <f t="shared" si="210"/>
        <v>0</v>
      </c>
      <c r="BO51" s="34">
        <f t="shared" si="210"/>
        <v>107952</v>
      </c>
      <c r="BP51" s="34">
        <f t="shared" si="210"/>
        <v>54265</v>
      </c>
      <c r="BQ51" s="48">
        <f t="shared" si="210"/>
        <v>0</v>
      </c>
      <c r="BR51" s="48">
        <f t="shared" si="210"/>
        <v>0</v>
      </c>
      <c r="BS51" s="48">
        <f t="shared" si="210"/>
        <v>0</v>
      </c>
      <c r="BT51" s="34">
        <f t="shared" ref="BT51:CL51" si="211">SUBTOTAL(9,BT48:BT50)</f>
        <v>750790</v>
      </c>
      <c r="BU51" s="34">
        <f t="shared" si="211"/>
        <v>530790</v>
      </c>
      <c r="BV51" s="34">
        <f t="shared" si="211"/>
        <v>12.75</v>
      </c>
      <c r="BW51" s="34">
        <f t="shared" si="211"/>
        <v>320790</v>
      </c>
      <c r="BX51" s="34">
        <f t="shared" si="211"/>
        <v>0</v>
      </c>
      <c r="BY51" s="34">
        <f t="shared" si="211"/>
        <v>210000</v>
      </c>
      <c r="BZ51" s="34">
        <f t="shared" si="211"/>
        <v>0</v>
      </c>
      <c r="CA51" s="34">
        <f t="shared" si="211"/>
        <v>0</v>
      </c>
      <c r="CB51" s="34">
        <f t="shared" si="211"/>
        <v>220000</v>
      </c>
      <c r="CC51" s="34">
        <f t="shared" si="211"/>
        <v>0</v>
      </c>
      <c r="CD51" s="34">
        <f t="shared" si="211"/>
        <v>220000</v>
      </c>
      <c r="CE51" s="34">
        <f t="shared" si="211"/>
        <v>0</v>
      </c>
      <c r="CF51" s="34">
        <f t="shared" si="211"/>
        <v>0</v>
      </c>
      <c r="CG51" s="34">
        <f t="shared" si="211"/>
        <v>0</v>
      </c>
      <c r="CH51" s="34">
        <f t="shared" si="211"/>
        <v>107952</v>
      </c>
      <c r="CI51" s="34">
        <f t="shared" si="211"/>
        <v>54265</v>
      </c>
      <c r="CJ51" s="64">
        <f t="shared" si="211"/>
        <v>0</v>
      </c>
      <c r="CK51" s="64">
        <f t="shared" si="211"/>
        <v>0</v>
      </c>
      <c r="CL51" s="64">
        <f t="shared" si="211"/>
        <v>0</v>
      </c>
    </row>
    <row r="52" spans="1:90" x14ac:dyDescent="0.25">
      <c r="A52" s="26">
        <v>1414</v>
      </c>
      <c r="B52" s="6">
        <v>600010571</v>
      </c>
      <c r="C52" s="27">
        <v>46747966</v>
      </c>
      <c r="D52" s="28" t="s">
        <v>32</v>
      </c>
      <c r="E52" s="6">
        <v>3122</v>
      </c>
      <c r="F52" s="6" t="s">
        <v>18</v>
      </c>
      <c r="G52" s="6" t="s">
        <v>19</v>
      </c>
      <c r="H52" s="41">
        <f>I52+P52</f>
        <v>77200</v>
      </c>
      <c r="I52" s="41">
        <f>K52+L52+M52+N52+O52</f>
        <v>52800</v>
      </c>
      <c r="J52" s="5"/>
      <c r="K52" s="9"/>
      <c r="L52" s="9"/>
      <c r="M52" s="9">
        <v>52800</v>
      </c>
      <c r="N52" s="9"/>
      <c r="O52" s="9"/>
      <c r="P52" s="41">
        <f>Q52+R52+S52</f>
        <v>24400</v>
      </c>
      <c r="Q52" s="9"/>
      <c r="R52" s="9">
        <v>24400</v>
      </c>
      <c r="S52" s="9"/>
      <c r="T52" s="73">
        <f>(L52+M52+N52)*-1</f>
        <v>-52800</v>
      </c>
      <c r="U52" s="73">
        <f>(Q52+R52)*-1</f>
        <v>-24400</v>
      </c>
      <c r="V52" s="9">
        <f>ROUND(T52*0.65,0)</f>
        <v>-34320</v>
      </c>
      <c r="W52" s="9">
        <f>ROUND(U52*0.65,0)</f>
        <v>-15860</v>
      </c>
      <c r="X52" s="9">
        <v>56067</v>
      </c>
      <c r="Y52" s="9">
        <v>27130</v>
      </c>
      <c r="Z52" s="78">
        <f>IF(T52=0,0,ROUND((T52+L52)/X52/10,2))</f>
        <v>-0.09</v>
      </c>
      <c r="AA52" s="78">
        <f>IF(U52=0,0,ROUND((U52+Q52)/Y52/10,2))</f>
        <v>-0.09</v>
      </c>
      <c r="AB52" s="78">
        <f>Z52+AA52</f>
        <v>-0.18</v>
      </c>
      <c r="AC52" s="47">
        <v>-0.06</v>
      </c>
      <c r="AD52" s="47">
        <v>-0.06</v>
      </c>
      <c r="AE52" s="47">
        <f>AC52+AD52</f>
        <v>-0.12</v>
      </c>
      <c r="AF52" s="41">
        <f>AG52+AN52</f>
        <v>84400</v>
      </c>
      <c r="AG52" s="41">
        <f>AI52+AJ52+AK52+AL52+AM52</f>
        <v>60000</v>
      </c>
      <c r="AH52" s="86"/>
      <c r="AI52" s="87"/>
      <c r="AJ52" s="87">
        <v>9200</v>
      </c>
      <c r="AK52" s="87">
        <v>50800</v>
      </c>
      <c r="AL52" s="87"/>
      <c r="AM52" s="87"/>
      <c r="AN52" s="85">
        <f>AO52+AP52+AQ52</f>
        <v>24400</v>
      </c>
      <c r="AO52" s="87"/>
      <c r="AP52" s="87">
        <v>24400</v>
      </c>
      <c r="AQ52" s="9"/>
      <c r="AR52" s="90">
        <f>((AL52+AK52+AJ52)-((V52)*-1))*-1</f>
        <v>-25680</v>
      </c>
      <c r="AS52" s="90">
        <f>((AO52+AP52)-((W52)*-1))*-1</f>
        <v>-8540</v>
      </c>
      <c r="AT52" s="9">
        <v>56067</v>
      </c>
      <c r="AU52" s="9">
        <v>27130</v>
      </c>
      <c r="AV52" s="95">
        <f t="shared" ref="AV52" si="212">ROUND((AY52/AT52/10)+(AC52),2)*-1</f>
        <v>-0.03</v>
      </c>
      <c r="AW52" s="95">
        <f t="shared" ref="AW52" si="213">ROUND((AZ52/AU52/10)+AD52,2)*-1</f>
        <v>-0.03</v>
      </c>
      <c r="AX52" s="95">
        <f>AV52+AW52</f>
        <v>-0.06</v>
      </c>
      <c r="AY52" s="97">
        <f t="shared" ref="AY52:AY53" si="214">AK52+AL52</f>
        <v>50800</v>
      </c>
      <c r="AZ52" s="97">
        <f t="shared" ref="AZ52:AZ53" si="215">AP52</f>
        <v>24400</v>
      </c>
      <c r="BA52" s="98">
        <f>BB52+BI52</f>
        <v>84400</v>
      </c>
      <c r="BB52" s="98">
        <f>BD52+BE52+BF52+BG52+BH52</f>
        <v>60000</v>
      </c>
      <c r="BC52" s="99"/>
      <c r="BD52" s="90"/>
      <c r="BE52" s="90">
        <v>9200</v>
      </c>
      <c r="BF52" s="90">
        <v>50800</v>
      </c>
      <c r="BG52" s="90"/>
      <c r="BH52" s="90"/>
      <c r="BI52" s="98">
        <f>BJ52+BK52+BL52</f>
        <v>24400</v>
      </c>
      <c r="BJ52" s="90"/>
      <c r="BK52" s="90">
        <v>24400</v>
      </c>
      <c r="BL52" s="90"/>
      <c r="BM52" s="90">
        <f t="shared" ref="BM52:BM53" si="216">(BE52+BF52+BG52)-(AJ52+AK52+AL52)</f>
        <v>0</v>
      </c>
      <c r="BN52" s="90">
        <f t="shared" ref="BN52:BN53" si="217">(BJ52+BK52)-(AO52+AP52)</f>
        <v>0</v>
      </c>
      <c r="BO52" s="9">
        <v>56067</v>
      </c>
      <c r="BP52" s="9">
        <v>27130</v>
      </c>
      <c r="BQ52" s="95">
        <f t="shared" ref="BQ52" si="218">ROUND(((BF52+BG52)-(AK52+AL52))/BO52/10,2)*-1</f>
        <v>0</v>
      </c>
      <c r="BR52" s="95">
        <f t="shared" ref="BR52" si="219">ROUND(((BK52-AP52)/BP52/10),2)*-1</f>
        <v>0</v>
      </c>
      <c r="BS52" s="95">
        <f>BQ52+BR52</f>
        <v>0</v>
      </c>
      <c r="BT52" s="98">
        <f>BU52+CB52</f>
        <v>103600</v>
      </c>
      <c r="BU52" s="98">
        <f>BW52+BX52+BY52+BZ52+CA52</f>
        <v>79200</v>
      </c>
      <c r="BV52" s="86"/>
      <c r="BW52" s="87"/>
      <c r="BX52" s="87">
        <v>19200</v>
      </c>
      <c r="BY52" s="87">
        <v>60000</v>
      </c>
      <c r="BZ52" s="87"/>
      <c r="CA52" s="87"/>
      <c r="CB52" s="41">
        <f t="shared" ref="CB52:CB53" si="220">CC52+CD52+CE52</f>
        <v>24400</v>
      </c>
      <c r="CC52" s="87"/>
      <c r="CD52" s="87">
        <v>24400</v>
      </c>
      <c r="CE52" s="87"/>
      <c r="CF52" s="90">
        <f t="shared" ref="CF52:CF53" si="221">(BX52+BY52+BZ52)-(BE52+BF52+BG52)</f>
        <v>19200</v>
      </c>
      <c r="CG52" s="90">
        <f t="shared" ref="CG52:CG53" si="222">(CC52+CD52)-(BJ52+BK52)</f>
        <v>0</v>
      </c>
      <c r="CH52" s="9">
        <v>56067</v>
      </c>
      <c r="CI52" s="9">
        <v>27130</v>
      </c>
      <c r="CJ52" s="101">
        <f t="shared" ref="CJ52" si="223">ROUND(((BY52+BZ52)-(BF52+BG52))/CH52/10,2)*-1</f>
        <v>-0.02</v>
      </c>
      <c r="CK52" s="101">
        <f t="shared" ref="CK52" si="224">ROUND(((CD52-BK52)/CI52/10),2)*-1</f>
        <v>0</v>
      </c>
      <c r="CL52" s="101">
        <f>CJ52+CK52</f>
        <v>-0.02</v>
      </c>
    </row>
    <row r="53" spans="1:90" x14ac:dyDescent="0.25">
      <c r="A53" s="5">
        <v>1414</v>
      </c>
      <c r="B53" s="2">
        <v>600010571</v>
      </c>
      <c r="C53" s="7">
        <v>46747966</v>
      </c>
      <c r="D53" s="8" t="s">
        <v>32</v>
      </c>
      <c r="E53" s="20">
        <v>3122</v>
      </c>
      <c r="F53" s="20" t="s">
        <v>110</v>
      </c>
      <c r="G53" s="20" t="s">
        <v>96</v>
      </c>
      <c r="H53" s="41">
        <f>I53+P53</f>
        <v>0</v>
      </c>
      <c r="I53" s="41">
        <f>K53+L53+M53+N53+O53</f>
        <v>0</v>
      </c>
      <c r="J53" s="5"/>
      <c r="K53" s="9"/>
      <c r="L53" s="9"/>
      <c r="M53" s="9"/>
      <c r="N53" s="9"/>
      <c r="O53" s="9"/>
      <c r="P53" s="41">
        <f>Q53+R53+S53</f>
        <v>0</v>
      </c>
      <c r="Q53" s="9"/>
      <c r="R53" s="9"/>
      <c r="S53" s="9"/>
      <c r="T53" s="73">
        <f>(L53+M53+N53)*-1</f>
        <v>0</v>
      </c>
      <c r="U53" s="73">
        <f>(Q53+R53)*-1</f>
        <v>0</v>
      </c>
      <c r="V53" s="9">
        <f>ROUND(T53*0.65,0)</f>
        <v>0</v>
      </c>
      <c r="W53" s="9">
        <f>ROUND(U53*0.65,0)</f>
        <v>0</v>
      </c>
      <c r="X53" s="46" t="s">
        <v>225</v>
      </c>
      <c r="Y53" s="46" t="s">
        <v>225</v>
      </c>
      <c r="Z53" s="78">
        <f>IF(T53=0,0,ROUND((T53+L53)/X53/10,2))</f>
        <v>0</v>
      </c>
      <c r="AA53" s="78">
        <f>IF(U53=0,0,ROUND((U53+Q53)/Y53/10,2))</f>
        <v>0</v>
      </c>
      <c r="AB53" s="78">
        <f>Z53+AA53</f>
        <v>0</v>
      </c>
      <c r="AC53" s="47">
        <v>0</v>
      </c>
      <c r="AD53" s="47">
        <v>0</v>
      </c>
      <c r="AE53" s="47">
        <f>AC53+AD53</f>
        <v>0</v>
      </c>
      <c r="AF53" s="41">
        <f>AG53+AN53</f>
        <v>0</v>
      </c>
      <c r="AG53" s="41">
        <f>AI53+AJ53+AK53+AL53+AM53</f>
        <v>0</v>
      </c>
      <c r="AH53" s="86"/>
      <c r="AI53" s="87"/>
      <c r="AJ53" s="87"/>
      <c r="AK53" s="87"/>
      <c r="AL53" s="87"/>
      <c r="AM53" s="87"/>
      <c r="AN53" s="85">
        <f>AO53+AP53+AQ53</f>
        <v>0</v>
      </c>
      <c r="AO53" s="87"/>
      <c r="AP53" s="87"/>
      <c r="AQ53" s="9"/>
      <c r="AR53" s="90">
        <f>((AL53+AK53+AJ53)-((V53)*-1))*-1</f>
        <v>0</v>
      </c>
      <c r="AS53" s="90">
        <f>((AO53+AP53)-((W53)*-1))*-1</f>
        <v>0</v>
      </c>
      <c r="AT53" s="46" t="s">
        <v>225</v>
      </c>
      <c r="AU53" s="46" t="s">
        <v>225</v>
      </c>
      <c r="AV53" s="95">
        <v>0</v>
      </c>
      <c r="AW53" s="95">
        <v>0</v>
      </c>
      <c r="AX53" s="95">
        <f>AV53+AW53</f>
        <v>0</v>
      </c>
      <c r="AY53" s="97">
        <f t="shared" si="214"/>
        <v>0</v>
      </c>
      <c r="AZ53" s="97">
        <f t="shared" si="215"/>
        <v>0</v>
      </c>
      <c r="BA53" s="98">
        <f>BB53+BI53</f>
        <v>0</v>
      </c>
      <c r="BB53" s="98">
        <f>BD53+BE53+BF53+BG53+BH53</f>
        <v>0</v>
      </c>
      <c r="BC53" s="99"/>
      <c r="BD53" s="90"/>
      <c r="BE53" s="90"/>
      <c r="BF53" s="90"/>
      <c r="BG53" s="90"/>
      <c r="BH53" s="90"/>
      <c r="BI53" s="98">
        <f>BJ53+BK53+BL53</f>
        <v>0</v>
      </c>
      <c r="BJ53" s="90"/>
      <c r="BK53" s="90"/>
      <c r="BL53" s="90"/>
      <c r="BM53" s="90">
        <f t="shared" si="216"/>
        <v>0</v>
      </c>
      <c r="BN53" s="90">
        <f t="shared" si="217"/>
        <v>0</v>
      </c>
      <c r="BO53" s="46" t="s">
        <v>225</v>
      </c>
      <c r="BP53" s="46" t="s">
        <v>225</v>
      </c>
      <c r="BQ53" s="95">
        <v>0</v>
      </c>
      <c r="BR53" s="95">
        <v>0</v>
      </c>
      <c r="BS53" s="95">
        <f>BQ53+BR53</f>
        <v>0</v>
      </c>
      <c r="BT53" s="98">
        <f>BU53+CB53</f>
        <v>0</v>
      </c>
      <c r="BU53" s="98">
        <f>BW53+BX53+BY53+BZ53+CA53</f>
        <v>0</v>
      </c>
      <c r="BV53" s="86"/>
      <c r="BW53" s="87"/>
      <c r="BX53" s="87"/>
      <c r="BY53" s="87"/>
      <c r="BZ53" s="87"/>
      <c r="CA53" s="87"/>
      <c r="CB53" s="41">
        <f t="shared" si="220"/>
        <v>0</v>
      </c>
      <c r="CC53" s="87"/>
      <c r="CD53" s="87"/>
      <c r="CE53" s="87"/>
      <c r="CF53" s="90">
        <f t="shared" si="221"/>
        <v>0</v>
      </c>
      <c r="CG53" s="90">
        <f t="shared" si="222"/>
        <v>0</v>
      </c>
      <c r="CH53" s="46" t="s">
        <v>225</v>
      </c>
      <c r="CI53" s="46" t="s">
        <v>225</v>
      </c>
      <c r="CJ53" s="101">
        <v>0</v>
      </c>
      <c r="CK53" s="101">
        <v>0</v>
      </c>
      <c r="CL53" s="101">
        <f>CJ53+CK53</f>
        <v>0</v>
      </c>
    </row>
    <row r="54" spans="1:90" x14ac:dyDescent="0.25">
      <c r="A54" s="30"/>
      <c r="B54" s="31"/>
      <c r="C54" s="32"/>
      <c r="D54" s="33" t="s">
        <v>160</v>
      </c>
      <c r="E54" s="35"/>
      <c r="F54" s="35"/>
      <c r="G54" s="35"/>
      <c r="H54" s="34">
        <f t="shared" ref="H54:AB54" si="225">SUBTOTAL(9,H52:H53)</f>
        <v>77200</v>
      </c>
      <c r="I54" s="34">
        <f t="shared" si="225"/>
        <v>52800</v>
      </c>
      <c r="J54" s="34">
        <f t="shared" si="225"/>
        <v>0</v>
      </c>
      <c r="K54" s="34">
        <f t="shared" si="225"/>
        <v>0</v>
      </c>
      <c r="L54" s="34">
        <f t="shared" si="225"/>
        <v>0</v>
      </c>
      <c r="M54" s="34">
        <f t="shared" si="225"/>
        <v>52800</v>
      </c>
      <c r="N54" s="34">
        <f t="shared" si="225"/>
        <v>0</v>
      </c>
      <c r="O54" s="34">
        <f t="shared" si="225"/>
        <v>0</v>
      </c>
      <c r="P54" s="34">
        <f t="shared" si="225"/>
        <v>24400</v>
      </c>
      <c r="Q54" s="34">
        <f t="shared" si="225"/>
        <v>0</v>
      </c>
      <c r="R54" s="34">
        <f t="shared" si="225"/>
        <v>24400</v>
      </c>
      <c r="S54" s="34">
        <f t="shared" si="225"/>
        <v>0</v>
      </c>
      <c r="T54" s="34">
        <f t="shared" si="225"/>
        <v>-52800</v>
      </c>
      <c r="U54" s="34">
        <f t="shared" si="225"/>
        <v>-24400</v>
      </c>
      <c r="V54" s="34">
        <f t="shared" si="225"/>
        <v>-34320</v>
      </c>
      <c r="W54" s="34">
        <f t="shared" si="225"/>
        <v>-15860</v>
      </c>
      <c r="X54" s="34">
        <f t="shared" si="225"/>
        <v>56067</v>
      </c>
      <c r="Y54" s="34">
        <f t="shared" si="225"/>
        <v>27130</v>
      </c>
      <c r="Z54" s="48">
        <f t="shared" si="225"/>
        <v>-0.09</v>
      </c>
      <c r="AA54" s="48">
        <f t="shared" si="225"/>
        <v>-0.09</v>
      </c>
      <c r="AB54" s="48">
        <f t="shared" si="225"/>
        <v>-0.18</v>
      </c>
      <c r="AC54" s="48">
        <v>-0.06</v>
      </c>
      <c r="AD54" s="48">
        <v>-0.06</v>
      </c>
      <c r="AE54" s="48">
        <f t="shared" ref="AE54:AX54" si="226">SUBTOTAL(9,AE52:AE53)</f>
        <v>-0.12</v>
      </c>
      <c r="AF54" s="34">
        <f t="shared" si="226"/>
        <v>84400</v>
      </c>
      <c r="AG54" s="34">
        <f t="shared" si="226"/>
        <v>60000</v>
      </c>
      <c r="AH54" s="34">
        <f t="shared" si="226"/>
        <v>0</v>
      </c>
      <c r="AI54" s="34">
        <f t="shared" si="226"/>
        <v>0</v>
      </c>
      <c r="AJ54" s="34">
        <f t="shared" si="226"/>
        <v>9200</v>
      </c>
      <c r="AK54" s="34">
        <f t="shared" si="226"/>
        <v>50800</v>
      </c>
      <c r="AL54" s="34">
        <f t="shared" si="226"/>
        <v>0</v>
      </c>
      <c r="AM54" s="34">
        <f t="shared" si="226"/>
        <v>0</v>
      </c>
      <c r="AN54" s="34">
        <f t="shared" si="226"/>
        <v>24400</v>
      </c>
      <c r="AO54" s="34">
        <f t="shared" si="226"/>
        <v>0</v>
      </c>
      <c r="AP54" s="34">
        <f t="shared" si="226"/>
        <v>24400</v>
      </c>
      <c r="AQ54" s="34">
        <f t="shared" si="226"/>
        <v>0</v>
      </c>
      <c r="AR54" s="34">
        <f t="shared" si="226"/>
        <v>-25680</v>
      </c>
      <c r="AS54" s="34">
        <f t="shared" si="226"/>
        <v>-8540</v>
      </c>
      <c r="AT54" s="34">
        <f t="shared" si="226"/>
        <v>56067</v>
      </c>
      <c r="AU54" s="34">
        <f t="shared" si="226"/>
        <v>27130</v>
      </c>
      <c r="AV54" s="48">
        <f t="shared" si="226"/>
        <v>-0.03</v>
      </c>
      <c r="AW54" s="48">
        <f t="shared" si="226"/>
        <v>-0.03</v>
      </c>
      <c r="AX54" s="48">
        <f t="shared" si="226"/>
        <v>-0.06</v>
      </c>
      <c r="AY54"/>
      <c r="AZ54"/>
      <c r="BA54" s="34">
        <f t="shared" ref="BA54:BS54" si="227">SUBTOTAL(9,BA52:BA53)</f>
        <v>84400</v>
      </c>
      <c r="BB54" s="34">
        <f t="shared" si="227"/>
        <v>60000</v>
      </c>
      <c r="BC54" s="34">
        <f t="shared" si="227"/>
        <v>0</v>
      </c>
      <c r="BD54" s="34">
        <f t="shared" si="227"/>
        <v>0</v>
      </c>
      <c r="BE54" s="34">
        <f t="shared" si="227"/>
        <v>9200</v>
      </c>
      <c r="BF54" s="34">
        <f t="shared" si="227"/>
        <v>50800</v>
      </c>
      <c r="BG54" s="34">
        <f t="shared" si="227"/>
        <v>0</v>
      </c>
      <c r="BH54" s="34">
        <f t="shared" si="227"/>
        <v>0</v>
      </c>
      <c r="BI54" s="34">
        <f t="shared" si="227"/>
        <v>24400</v>
      </c>
      <c r="BJ54" s="34">
        <f t="shared" si="227"/>
        <v>0</v>
      </c>
      <c r="BK54" s="34">
        <f t="shared" si="227"/>
        <v>24400</v>
      </c>
      <c r="BL54" s="34">
        <f t="shared" si="227"/>
        <v>0</v>
      </c>
      <c r="BM54" s="34">
        <f t="shared" si="227"/>
        <v>0</v>
      </c>
      <c r="BN54" s="34">
        <f t="shared" si="227"/>
        <v>0</v>
      </c>
      <c r="BO54" s="34">
        <f t="shared" si="227"/>
        <v>56067</v>
      </c>
      <c r="BP54" s="34">
        <f t="shared" si="227"/>
        <v>27130</v>
      </c>
      <c r="BQ54" s="48">
        <f t="shared" si="227"/>
        <v>0</v>
      </c>
      <c r="BR54" s="48">
        <f t="shared" si="227"/>
        <v>0</v>
      </c>
      <c r="BS54" s="48">
        <f t="shared" si="227"/>
        <v>0</v>
      </c>
      <c r="BT54" s="34">
        <f t="shared" ref="BT54:CL54" si="228">SUBTOTAL(9,BT52:BT53)</f>
        <v>103600</v>
      </c>
      <c r="BU54" s="34">
        <f t="shared" si="228"/>
        <v>79200</v>
      </c>
      <c r="BV54" s="34">
        <f t="shared" si="228"/>
        <v>0</v>
      </c>
      <c r="BW54" s="34">
        <f t="shared" si="228"/>
        <v>0</v>
      </c>
      <c r="BX54" s="34">
        <f t="shared" si="228"/>
        <v>19200</v>
      </c>
      <c r="BY54" s="34">
        <f t="shared" si="228"/>
        <v>60000</v>
      </c>
      <c r="BZ54" s="34">
        <f t="shared" si="228"/>
        <v>0</v>
      </c>
      <c r="CA54" s="34">
        <f t="shared" si="228"/>
        <v>0</v>
      </c>
      <c r="CB54" s="34">
        <f t="shared" si="228"/>
        <v>24400</v>
      </c>
      <c r="CC54" s="34">
        <f t="shared" si="228"/>
        <v>0</v>
      </c>
      <c r="CD54" s="34">
        <f t="shared" si="228"/>
        <v>24400</v>
      </c>
      <c r="CE54" s="34">
        <f t="shared" si="228"/>
        <v>0</v>
      </c>
      <c r="CF54" s="34">
        <f t="shared" si="228"/>
        <v>19200</v>
      </c>
      <c r="CG54" s="34">
        <f t="shared" si="228"/>
        <v>0</v>
      </c>
      <c r="CH54" s="34">
        <f t="shared" si="228"/>
        <v>56067</v>
      </c>
      <c r="CI54" s="34">
        <f t="shared" si="228"/>
        <v>27130</v>
      </c>
      <c r="CJ54" s="64">
        <f t="shared" si="228"/>
        <v>-0.02</v>
      </c>
      <c r="CK54" s="64">
        <f t="shared" si="228"/>
        <v>0</v>
      </c>
      <c r="CL54" s="64">
        <f t="shared" si="228"/>
        <v>-0.02</v>
      </c>
    </row>
    <row r="55" spans="1:90" x14ac:dyDescent="0.25">
      <c r="A55" s="26">
        <v>1418</v>
      </c>
      <c r="B55" s="6">
        <v>600010040</v>
      </c>
      <c r="C55" s="27">
        <v>48283142</v>
      </c>
      <c r="D55" s="28" t="s">
        <v>33</v>
      </c>
      <c r="E55" s="6">
        <v>3122</v>
      </c>
      <c r="F55" s="6" t="s">
        <v>18</v>
      </c>
      <c r="G55" s="6" t="s">
        <v>19</v>
      </c>
      <c r="H55" s="41">
        <f>I55+P55</f>
        <v>0</v>
      </c>
      <c r="I55" s="41">
        <f>K55+L55+M55+N55+O55</f>
        <v>0</v>
      </c>
      <c r="J55" s="5"/>
      <c r="K55" s="9"/>
      <c r="L55" s="9"/>
      <c r="M55" s="9"/>
      <c r="N55" s="9"/>
      <c r="O55" s="9"/>
      <c r="P55" s="41">
        <f>Q55+R55+S55</f>
        <v>0</v>
      </c>
      <c r="Q55" s="9"/>
      <c r="R55" s="9"/>
      <c r="S55" s="9"/>
      <c r="T55" s="73">
        <f>(L55+M55+N55)*-1</f>
        <v>0</v>
      </c>
      <c r="U55" s="73">
        <f>(Q55+R55)*-1</f>
        <v>0</v>
      </c>
      <c r="V55" s="9">
        <f t="shared" ref="V55:W58" si="229">ROUND(T55*0.65,0)</f>
        <v>0</v>
      </c>
      <c r="W55" s="9">
        <f t="shared" si="229"/>
        <v>0</v>
      </c>
      <c r="X55" s="9">
        <v>56067</v>
      </c>
      <c r="Y55" s="9">
        <v>27130</v>
      </c>
      <c r="Z55" s="78">
        <f>IF(T55=0,0,ROUND((T55+L55)/X55/10,2))</f>
        <v>0</v>
      </c>
      <c r="AA55" s="78">
        <f>IF(U55=0,0,ROUND((U55+Q55)/Y55/10,2))</f>
        <v>0</v>
      </c>
      <c r="AB55" s="78">
        <f>Z55+AA55</f>
        <v>0</v>
      </c>
      <c r="AC55" s="47">
        <v>0</v>
      </c>
      <c r="AD55" s="47">
        <v>0</v>
      </c>
      <c r="AE55" s="47">
        <f>AC55+AD55</f>
        <v>0</v>
      </c>
      <c r="AF55" s="41">
        <f>AG55+AN55</f>
        <v>0</v>
      </c>
      <c r="AG55" s="41">
        <f>AI55+AJ55+AK55+AL55+AM55</f>
        <v>0</v>
      </c>
      <c r="AH55" s="5"/>
      <c r="AI55" s="9"/>
      <c r="AJ55" s="9"/>
      <c r="AK55" s="9"/>
      <c r="AL55" s="9"/>
      <c r="AM55" s="9"/>
      <c r="AN55" s="41">
        <f>AO55+AP55+AQ55</f>
        <v>0</v>
      </c>
      <c r="AO55" s="9"/>
      <c r="AP55" s="9"/>
      <c r="AQ55" s="9"/>
      <c r="AR55" s="90">
        <f>((AL55+AK55+AJ55)-((V55)*-1))*-1</f>
        <v>0</v>
      </c>
      <c r="AS55" s="90">
        <f>((AO55+AP55)-((W55)*-1))*-1</f>
        <v>0</v>
      </c>
      <c r="AT55" s="9">
        <v>56067</v>
      </c>
      <c r="AU55" s="9">
        <v>27130</v>
      </c>
      <c r="AV55" s="95">
        <f t="shared" ref="AV55:AV58" si="230">ROUND((AY55/AT55/10)+(AC55),2)*-1</f>
        <v>0</v>
      </c>
      <c r="AW55" s="95">
        <f t="shared" ref="AW55:AW58" si="231">ROUND((AZ55/AU55/10)+AD55,2)*-1</f>
        <v>0</v>
      </c>
      <c r="AX55" s="95">
        <f>AV55+AW55</f>
        <v>0</v>
      </c>
      <c r="AY55" s="97">
        <f t="shared" ref="AY55:AY58" si="232">AK55+AL55</f>
        <v>0</v>
      </c>
      <c r="AZ55" s="97">
        <f t="shared" ref="AZ55:AZ58" si="233">AP55</f>
        <v>0</v>
      </c>
      <c r="BA55" s="98">
        <f>BB55+BI55</f>
        <v>0</v>
      </c>
      <c r="BB55" s="98">
        <f>BD55+BE55+BF55+BG55+BH55</f>
        <v>0</v>
      </c>
      <c r="BC55" s="99"/>
      <c r="BD55" s="90"/>
      <c r="BE55" s="90"/>
      <c r="BF55" s="90"/>
      <c r="BG55" s="90"/>
      <c r="BH55" s="90"/>
      <c r="BI55" s="98">
        <f>BJ55+BK55+BL55</f>
        <v>0</v>
      </c>
      <c r="BJ55" s="90"/>
      <c r="BK55" s="90"/>
      <c r="BL55" s="90"/>
      <c r="BM55" s="90">
        <f t="shared" ref="BM55:BM58" si="234">(BE55+BF55+BG55)-(AJ55+AK55+AL55)</f>
        <v>0</v>
      </c>
      <c r="BN55" s="90">
        <f t="shared" ref="BN55:BN58" si="235">(BJ55+BK55)-(AO55+AP55)</f>
        <v>0</v>
      </c>
      <c r="BO55" s="9">
        <v>56067</v>
      </c>
      <c r="BP55" s="9">
        <v>27130</v>
      </c>
      <c r="BQ55" s="95">
        <f t="shared" ref="BQ55:BQ58" si="236">ROUND(((BF55+BG55)-(AK55+AL55))/BO55/10,2)*-1</f>
        <v>0</v>
      </c>
      <c r="BR55" s="95">
        <f t="shared" ref="BR55:BR58" si="237">ROUND(((BK55-AP55)/BP55/10),2)*-1</f>
        <v>0</v>
      </c>
      <c r="BS55" s="95">
        <f>BQ55+BR55</f>
        <v>0</v>
      </c>
      <c r="BT55" s="98">
        <f>BU55+CB55</f>
        <v>0</v>
      </c>
      <c r="BU55" s="98">
        <f>BW55+BX55+BY55+BZ55+CA55</f>
        <v>0</v>
      </c>
      <c r="BV55" s="99"/>
      <c r="BW55" s="90"/>
      <c r="BX55" s="90"/>
      <c r="BY55" s="90"/>
      <c r="BZ55" s="90"/>
      <c r="CA55" s="90"/>
      <c r="CB55" s="98">
        <f>CC55+CD55+CE55</f>
        <v>0</v>
      </c>
      <c r="CC55" s="90"/>
      <c r="CD55" s="90"/>
      <c r="CE55" s="90"/>
      <c r="CF55" s="90">
        <f t="shared" ref="CF55:CF58" si="238">(BX55+BY55+BZ55)-(BE55+BF55+BG55)</f>
        <v>0</v>
      </c>
      <c r="CG55" s="90">
        <f t="shared" ref="CG55:CG58" si="239">(CC55+CD55)-(BJ55+BK55)</f>
        <v>0</v>
      </c>
      <c r="CH55" s="9">
        <v>56067</v>
      </c>
      <c r="CI55" s="9">
        <v>27130</v>
      </c>
      <c r="CJ55" s="101">
        <f t="shared" ref="CJ55:CJ58" si="240">ROUND(((BY55+BZ55)-(BF55+BG55))/CH55/10,2)*-1</f>
        <v>0</v>
      </c>
      <c r="CK55" s="101">
        <f t="shared" ref="CK55:CK58" si="241">ROUND(((CD55-BK55)/CI55/10),2)*-1</f>
        <v>0</v>
      </c>
      <c r="CL55" s="101">
        <f>CJ55+CK55</f>
        <v>0</v>
      </c>
    </row>
    <row r="56" spans="1:90" x14ac:dyDescent="0.25">
      <c r="A56" s="5">
        <v>1418</v>
      </c>
      <c r="B56" s="2">
        <v>600010040</v>
      </c>
      <c r="C56" s="7">
        <v>48283142</v>
      </c>
      <c r="D56" s="8" t="s">
        <v>33</v>
      </c>
      <c r="E56" s="20">
        <v>3122</v>
      </c>
      <c r="F56" s="20" t="s">
        <v>110</v>
      </c>
      <c r="G56" s="20" t="s">
        <v>96</v>
      </c>
      <c r="H56" s="41">
        <f>I56+P56</f>
        <v>0</v>
      </c>
      <c r="I56" s="41">
        <f>K56+L56+M56+N56+O56</f>
        <v>0</v>
      </c>
      <c r="J56" s="5"/>
      <c r="K56" s="9"/>
      <c r="L56" s="9"/>
      <c r="M56" s="9"/>
      <c r="N56" s="9"/>
      <c r="O56" s="9"/>
      <c r="P56" s="41">
        <f>Q56+R56+S56</f>
        <v>0</v>
      </c>
      <c r="Q56" s="9"/>
      <c r="R56" s="9"/>
      <c r="S56" s="9"/>
      <c r="T56" s="73">
        <f>(L56+M56+N56)*-1</f>
        <v>0</v>
      </c>
      <c r="U56" s="73">
        <f>(Q56+R56)*-1</f>
        <v>0</v>
      </c>
      <c r="V56" s="9">
        <f t="shared" si="229"/>
        <v>0</v>
      </c>
      <c r="W56" s="9">
        <f t="shared" si="229"/>
        <v>0</v>
      </c>
      <c r="X56" s="46" t="s">
        <v>225</v>
      </c>
      <c r="Y56" s="46" t="s">
        <v>225</v>
      </c>
      <c r="Z56" s="78">
        <f>IF(T56=0,0,ROUND((T56+L56)/X56/10,2))</f>
        <v>0</v>
      </c>
      <c r="AA56" s="78">
        <f>IF(U56=0,0,ROUND((U56+Q56)/Y56/10,2))</f>
        <v>0</v>
      </c>
      <c r="AB56" s="78">
        <f>Z56+AA56</f>
        <v>0</v>
      </c>
      <c r="AC56" s="47">
        <v>0</v>
      </c>
      <c r="AD56" s="47">
        <v>0</v>
      </c>
      <c r="AE56" s="47">
        <f>AC56+AD56</f>
        <v>0</v>
      </c>
      <c r="AF56" s="41">
        <f>AG56+AN56</f>
        <v>0</v>
      </c>
      <c r="AG56" s="41">
        <f>AI56+AJ56+AK56+AL56+AM56</f>
        <v>0</v>
      </c>
      <c r="AH56" s="5"/>
      <c r="AI56" s="9"/>
      <c r="AJ56" s="9"/>
      <c r="AK56" s="9"/>
      <c r="AL56" s="9"/>
      <c r="AM56" s="9"/>
      <c r="AN56" s="41">
        <f>AO56+AP56+AQ56</f>
        <v>0</v>
      </c>
      <c r="AO56" s="9"/>
      <c r="AP56" s="9"/>
      <c r="AQ56" s="9"/>
      <c r="AR56" s="90">
        <f>((AL56+AK56+AJ56)-((V56)*-1))*-1</f>
        <v>0</v>
      </c>
      <c r="AS56" s="90">
        <f>((AO56+AP56)-((W56)*-1))*-1</f>
        <v>0</v>
      </c>
      <c r="AT56" s="46" t="s">
        <v>225</v>
      </c>
      <c r="AU56" s="46" t="s">
        <v>225</v>
      </c>
      <c r="AV56" s="95">
        <v>0</v>
      </c>
      <c r="AW56" s="95">
        <v>0</v>
      </c>
      <c r="AX56" s="95">
        <f>AV56+AW56</f>
        <v>0</v>
      </c>
      <c r="AY56" s="97">
        <f t="shared" si="232"/>
        <v>0</v>
      </c>
      <c r="AZ56" s="97">
        <f t="shared" si="233"/>
        <v>0</v>
      </c>
      <c r="BA56" s="98">
        <f>BB56+BI56</f>
        <v>0</v>
      </c>
      <c r="BB56" s="98">
        <f>BD56+BE56+BF56+BG56+BH56</f>
        <v>0</v>
      </c>
      <c r="BC56" s="99"/>
      <c r="BD56" s="90"/>
      <c r="BE56" s="90"/>
      <c r="BF56" s="90"/>
      <c r="BG56" s="90"/>
      <c r="BH56" s="90"/>
      <c r="BI56" s="98">
        <f>BJ56+BK56+BL56</f>
        <v>0</v>
      </c>
      <c r="BJ56" s="90"/>
      <c r="BK56" s="90"/>
      <c r="BL56" s="90"/>
      <c r="BM56" s="90">
        <f t="shared" si="234"/>
        <v>0</v>
      </c>
      <c r="BN56" s="90">
        <f t="shared" si="235"/>
        <v>0</v>
      </c>
      <c r="BO56" s="46" t="s">
        <v>225</v>
      </c>
      <c r="BP56" s="46" t="s">
        <v>225</v>
      </c>
      <c r="BQ56" s="95">
        <v>0</v>
      </c>
      <c r="BR56" s="95">
        <v>0</v>
      </c>
      <c r="BS56" s="95">
        <f>BQ56+BR56</f>
        <v>0</v>
      </c>
      <c r="BT56" s="98">
        <f>BU56+CB56</f>
        <v>0</v>
      </c>
      <c r="BU56" s="98">
        <f>BW56+BX56+BY56+BZ56+CA56</f>
        <v>0</v>
      </c>
      <c r="BV56" s="99"/>
      <c r="BW56" s="90"/>
      <c r="BX56" s="90"/>
      <c r="BY56" s="90"/>
      <c r="BZ56" s="90"/>
      <c r="CA56" s="90"/>
      <c r="CB56" s="98">
        <f>CC56+CD56+CE56</f>
        <v>0</v>
      </c>
      <c r="CC56" s="90"/>
      <c r="CD56" s="90"/>
      <c r="CE56" s="90"/>
      <c r="CF56" s="90">
        <f t="shared" si="238"/>
        <v>0</v>
      </c>
      <c r="CG56" s="90">
        <f t="shared" si="239"/>
        <v>0</v>
      </c>
      <c r="CH56" s="46" t="s">
        <v>225</v>
      </c>
      <c r="CI56" s="46" t="s">
        <v>225</v>
      </c>
      <c r="CJ56" s="101">
        <v>0</v>
      </c>
      <c r="CK56" s="101">
        <v>0</v>
      </c>
      <c r="CL56" s="101">
        <f>CJ56+CK56</f>
        <v>0</v>
      </c>
    </row>
    <row r="57" spans="1:90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96</v>
      </c>
      <c r="H57" s="41">
        <f>I57+P57</f>
        <v>0</v>
      </c>
      <c r="I57" s="41">
        <f>K57+L57+M57+N57+O57</f>
        <v>0</v>
      </c>
      <c r="J57" s="5"/>
      <c r="K57" s="9"/>
      <c r="L57" s="9"/>
      <c r="M57" s="9"/>
      <c r="N57" s="9"/>
      <c r="O57" s="9"/>
      <c r="P57" s="41">
        <f>Q57+R57+S57</f>
        <v>0</v>
      </c>
      <c r="Q57" s="9"/>
      <c r="R57" s="9"/>
      <c r="S57" s="9"/>
      <c r="T57" s="73">
        <f>(L57+M57+N57)*-1</f>
        <v>0</v>
      </c>
      <c r="U57" s="73">
        <f>(Q57+R57)*-1</f>
        <v>0</v>
      </c>
      <c r="V57" s="9">
        <f t="shared" si="229"/>
        <v>0</v>
      </c>
      <c r="W57" s="9">
        <f t="shared" si="229"/>
        <v>0</v>
      </c>
      <c r="X57" s="46" t="s">
        <v>225</v>
      </c>
      <c r="Y57" s="9">
        <v>26460</v>
      </c>
      <c r="Z57" s="78">
        <f>IF(T57=0,0,ROUND((T57+L57)/X57/10,2))</f>
        <v>0</v>
      </c>
      <c r="AA57" s="78">
        <f>IF(U57=0,0,ROUND((U57+Q57)/Y57/10,2))</f>
        <v>0</v>
      </c>
      <c r="AB57" s="78">
        <f>Z57+AA57</f>
        <v>0</v>
      </c>
      <c r="AC57" s="47">
        <v>0</v>
      </c>
      <c r="AD57" s="47">
        <v>0</v>
      </c>
      <c r="AE57" s="47">
        <f>AC57+AD57</f>
        <v>0</v>
      </c>
      <c r="AF57" s="41">
        <f>AG57+AN57</f>
        <v>0</v>
      </c>
      <c r="AG57" s="41">
        <f>AI57+AJ57+AK57+AL57+AM57</f>
        <v>0</v>
      </c>
      <c r="AH57" s="5"/>
      <c r="AI57" s="9"/>
      <c r="AJ57" s="9"/>
      <c r="AK57" s="9"/>
      <c r="AL57" s="9"/>
      <c r="AM57" s="9"/>
      <c r="AN57" s="41">
        <f>AO57+AP57+AQ57</f>
        <v>0</v>
      </c>
      <c r="AO57" s="9"/>
      <c r="AP57" s="9"/>
      <c r="AQ57" s="9"/>
      <c r="AR57" s="90">
        <f>((AL57+AK57+AJ57)-((V57)*-1))*-1</f>
        <v>0</v>
      </c>
      <c r="AS57" s="90">
        <f>((AO57+AP57)-((W57)*-1))*-1</f>
        <v>0</v>
      </c>
      <c r="AT57" s="46" t="s">
        <v>225</v>
      </c>
      <c r="AU57" s="9">
        <v>26460</v>
      </c>
      <c r="AV57" s="95">
        <v>0</v>
      </c>
      <c r="AW57" s="95">
        <f t="shared" si="231"/>
        <v>0</v>
      </c>
      <c r="AX57" s="95">
        <f>AV57+AW57</f>
        <v>0</v>
      </c>
      <c r="AY57" s="97">
        <f t="shared" si="232"/>
        <v>0</v>
      </c>
      <c r="AZ57" s="97">
        <f t="shared" si="233"/>
        <v>0</v>
      </c>
      <c r="BA57" s="98">
        <f>BB57+BI57</f>
        <v>0</v>
      </c>
      <c r="BB57" s="98">
        <f>BD57+BE57+BF57+BG57+BH57</f>
        <v>0</v>
      </c>
      <c r="BC57" s="99"/>
      <c r="BD57" s="90"/>
      <c r="BE57" s="90"/>
      <c r="BF57" s="90"/>
      <c r="BG57" s="90"/>
      <c r="BH57" s="90"/>
      <c r="BI57" s="98">
        <f>BJ57+BK57+BL57</f>
        <v>0</v>
      </c>
      <c r="BJ57" s="90"/>
      <c r="BK57" s="90"/>
      <c r="BL57" s="90"/>
      <c r="BM57" s="90">
        <f t="shared" si="234"/>
        <v>0</v>
      </c>
      <c r="BN57" s="90">
        <f t="shared" si="235"/>
        <v>0</v>
      </c>
      <c r="BO57" s="46" t="s">
        <v>225</v>
      </c>
      <c r="BP57" s="9">
        <v>26460</v>
      </c>
      <c r="BQ57" s="95">
        <v>0</v>
      </c>
      <c r="BR57" s="95">
        <f t="shared" si="237"/>
        <v>0</v>
      </c>
      <c r="BS57" s="95">
        <f>BQ57+BR57</f>
        <v>0</v>
      </c>
      <c r="BT57" s="98">
        <f>BU57+CB57</f>
        <v>0</v>
      </c>
      <c r="BU57" s="98">
        <f>BW57+BX57+BY57+BZ57+CA57</f>
        <v>0</v>
      </c>
      <c r="BV57" s="99"/>
      <c r="BW57" s="90"/>
      <c r="BX57" s="90"/>
      <c r="BY57" s="90"/>
      <c r="BZ57" s="90"/>
      <c r="CA57" s="90"/>
      <c r="CB57" s="98">
        <f>CC57+CD57+CE57</f>
        <v>0</v>
      </c>
      <c r="CC57" s="90"/>
      <c r="CD57" s="90"/>
      <c r="CE57" s="90"/>
      <c r="CF57" s="90">
        <f t="shared" si="238"/>
        <v>0</v>
      </c>
      <c r="CG57" s="90">
        <f t="shared" si="239"/>
        <v>0</v>
      </c>
      <c r="CH57" s="46" t="s">
        <v>225</v>
      </c>
      <c r="CI57" s="9">
        <v>26460</v>
      </c>
      <c r="CJ57" s="101">
        <v>0</v>
      </c>
      <c r="CK57" s="101">
        <f t="shared" si="241"/>
        <v>0</v>
      </c>
      <c r="CL57" s="101">
        <f>CJ57+CK57</f>
        <v>0</v>
      </c>
    </row>
    <row r="58" spans="1:90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96</v>
      </c>
      <c r="H58" s="41">
        <f>I58+P58</f>
        <v>0</v>
      </c>
      <c r="I58" s="41">
        <f>K58+L58+M58+N58+O58</f>
        <v>0</v>
      </c>
      <c r="J58" s="5"/>
      <c r="K58" s="9"/>
      <c r="L58" s="9"/>
      <c r="M58" s="9"/>
      <c r="N58" s="9"/>
      <c r="O58" s="9"/>
      <c r="P58" s="41">
        <f>Q58+R58+S58</f>
        <v>0</v>
      </c>
      <c r="Q58" s="9"/>
      <c r="R58" s="9"/>
      <c r="S58" s="9"/>
      <c r="T58" s="73">
        <f>(L58+M58+N58)*-1</f>
        <v>0</v>
      </c>
      <c r="U58" s="73">
        <f>(Q58+R58)*-1</f>
        <v>0</v>
      </c>
      <c r="V58" s="9">
        <f t="shared" si="229"/>
        <v>0</v>
      </c>
      <c r="W58" s="9">
        <f t="shared" si="229"/>
        <v>0</v>
      </c>
      <c r="X58" s="9">
        <v>42328</v>
      </c>
      <c r="Y58" s="9">
        <v>23868</v>
      </c>
      <c r="Z58" s="78">
        <f>IF(T58=0,0,ROUND((T58+L58)/X58/10,2))</f>
        <v>0</v>
      </c>
      <c r="AA58" s="78">
        <f>IF(U58=0,0,ROUND((U58+Q58)/Y58/10,2))</f>
        <v>0</v>
      </c>
      <c r="AB58" s="78">
        <f>Z58+AA58</f>
        <v>0</v>
      </c>
      <c r="AC58" s="47">
        <v>0</v>
      </c>
      <c r="AD58" s="47">
        <v>0</v>
      </c>
      <c r="AE58" s="47">
        <f>AC58+AD58</f>
        <v>0</v>
      </c>
      <c r="AF58" s="41">
        <f>AG58+AN58</f>
        <v>0</v>
      </c>
      <c r="AG58" s="41">
        <f>AI58+AJ58+AK58+AL58+AM58</f>
        <v>0</v>
      </c>
      <c r="AH58" s="5"/>
      <c r="AI58" s="9"/>
      <c r="AJ58" s="9"/>
      <c r="AK58" s="9"/>
      <c r="AL58" s="9"/>
      <c r="AM58" s="9"/>
      <c r="AN58" s="41">
        <f>AO58+AP58+AQ58</f>
        <v>0</v>
      </c>
      <c r="AO58" s="9"/>
      <c r="AP58" s="9"/>
      <c r="AQ58" s="9"/>
      <c r="AR58" s="90">
        <f>((AL58+AK58+AJ58)-((V58)*-1))*-1</f>
        <v>0</v>
      </c>
      <c r="AS58" s="90">
        <f>((AO58+AP58)-((W58)*-1))*-1</f>
        <v>0</v>
      </c>
      <c r="AT58" s="9">
        <v>42328</v>
      </c>
      <c r="AU58" s="9">
        <v>23868</v>
      </c>
      <c r="AV58" s="95">
        <f t="shared" si="230"/>
        <v>0</v>
      </c>
      <c r="AW58" s="95">
        <f t="shared" si="231"/>
        <v>0</v>
      </c>
      <c r="AX58" s="95">
        <f>AV58+AW58</f>
        <v>0</v>
      </c>
      <c r="AY58" s="97">
        <f t="shared" si="232"/>
        <v>0</v>
      </c>
      <c r="AZ58" s="97">
        <f t="shared" si="233"/>
        <v>0</v>
      </c>
      <c r="BA58" s="98">
        <f>BB58+BI58</f>
        <v>0</v>
      </c>
      <c r="BB58" s="98">
        <f>BD58+BE58+BF58+BG58+BH58</f>
        <v>0</v>
      </c>
      <c r="BC58" s="99"/>
      <c r="BD58" s="90"/>
      <c r="BE58" s="90"/>
      <c r="BF58" s="90"/>
      <c r="BG58" s="90"/>
      <c r="BH58" s="90"/>
      <c r="BI58" s="98">
        <f>BJ58+BK58+BL58</f>
        <v>0</v>
      </c>
      <c r="BJ58" s="90"/>
      <c r="BK58" s="90"/>
      <c r="BL58" s="90"/>
      <c r="BM58" s="90">
        <f t="shared" si="234"/>
        <v>0</v>
      </c>
      <c r="BN58" s="90">
        <f t="shared" si="235"/>
        <v>0</v>
      </c>
      <c r="BO58" s="9">
        <v>42328</v>
      </c>
      <c r="BP58" s="9">
        <v>23868</v>
      </c>
      <c r="BQ58" s="95">
        <f t="shared" si="236"/>
        <v>0</v>
      </c>
      <c r="BR58" s="95">
        <f t="shared" si="237"/>
        <v>0</v>
      </c>
      <c r="BS58" s="95">
        <f>BQ58+BR58</f>
        <v>0</v>
      </c>
      <c r="BT58" s="98">
        <f>BU58+CB58</f>
        <v>0</v>
      </c>
      <c r="BU58" s="98">
        <f>BW58+BX58+BY58+BZ58+CA58</f>
        <v>0</v>
      </c>
      <c r="BV58" s="99"/>
      <c r="BW58" s="90"/>
      <c r="BX58" s="90"/>
      <c r="BY58" s="90"/>
      <c r="BZ58" s="90"/>
      <c r="CA58" s="90"/>
      <c r="CB58" s="98">
        <f>CC58+CD58+CE58</f>
        <v>0</v>
      </c>
      <c r="CC58" s="90"/>
      <c r="CD58" s="90"/>
      <c r="CE58" s="90"/>
      <c r="CF58" s="90">
        <f t="shared" si="238"/>
        <v>0</v>
      </c>
      <c r="CG58" s="90">
        <f t="shared" si="239"/>
        <v>0</v>
      </c>
      <c r="CH58" s="9">
        <v>42328</v>
      </c>
      <c r="CI58" s="9">
        <v>23868</v>
      </c>
      <c r="CJ58" s="101">
        <f t="shared" si="240"/>
        <v>0</v>
      </c>
      <c r="CK58" s="101">
        <f t="shared" si="241"/>
        <v>0</v>
      </c>
      <c r="CL58" s="101">
        <f>CJ58+CK58</f>
        <v>0</v>
      </c>
    </row>
    <row r="59" spans="1:90" x14ac:dyDescent="0.25">
      <c r="A59" s="30"/>
      <c r="B59" s="31"/>
      <c r="C59" s="32"/>
      <c r="D59" s="33" t="s">
        <v>161</v>
      </c>
      <c r="E59" s="31"/>
      <c r="F59" s="31"/>
      <c r="G59" s="32"/>
      <c r="H59" s="34">
        <f t="shared" ref="H59:AB59" si="242">SUBTOTAL(9,H55:H58)</f>
        <v>0</v>
      </c>
      <c r="I59" s="34">
        <f t="shared" si="242"/>
        <v>0</v>
      </c>
      <c r="J59" s="34">
        <f t="shared" si="242"/>
        <v>0</v>
      </c>
      <c r="K59" s="34">
        <f t="shared" si="242"/>
        <v>0</v>
      </c>
      <c r="L59" s="34">
        <f t="shared" si="242"/>
        <v>0</v>
      </c>
      <c r="M59" s="34">
        <f t="shared" si="242"/>
        <v>0</v>
      </c>
      <c r="N59" s="34">
        <f t="shared" si="242"/>
        <v>0</v>
      </c>
      <c r="O59" s="34">
        <f t="shared" si="242"/>
        <v>0</v>
      </c>
      <c r="P59" s="34">
        <f t="shared" si="242"/>
        <v>0</v>
      </c>
      <c r="Q59" s="34">
        <f t="shared" si="242"/>
        <v>0</v>
      </c>
      <c r="R59" s="34">
        <f t="shared" si="242"/>
        <v>0</v>
      </c>
      <c r="S59" s="34">
        <f t="shared" si="242"/>
        <v>0</v>
      </c>
      <c r="T59" s="34">
        <f t="shared" si="242"/>
        <v>0</v>
      </c>
      <c r="U59" s="34">
        <f t="shared" si="242"/>
        <v>0</v>
      </c>
      <c r="V59" s="34">
        <f t="shared" si="242"/>
        <v>0</v>
      </c>
      <c r="W59" s="34">
        <f t="shared" si="242"/>
        <v>0</v>
      </c>
      <c r="X59" s="34">
        <f t="shared" si="242"/>
        <v>98395</v>
      </c>
      <c r="Y59" s="34">
        <f t="shared" si="242"/>
        <v>77458</v>
      </c>
      <c r="Z59" s="48">
        <f t="shared" si="242"/>
        <v>0</v>
      </c>
      <c r="AA59" s="48">
        <f t="shared" si="242"/>
        <v>0</v>
      </c>
      <c r="AB59" s="48">
        <f t="shared" si="242"/>
        <v>0</v>
      </c>
      <c r="AC59" s="48">
        <v>0</v>
      </c>
      <c r="AD59" s="48">
        <v>0</v>
      </c>
      <c r="AE59" s="48">
        <f t="shared" ref="AE59:AX59" si="243">SUBTOTAL(9,AE55:AE58)</f>
        <v>0</v>
      </c>
      <c r="AF59" s="34">
        <f t="shared" si="243"/>
        <v>0</v>
      </c>
      <c r="AG59" s="34">
        <f t="shared" si="243"/>
        <v>0</v>
      </c>
      <c r="AH59" s="34">
        <f t="shared" si="243"/>
        <v>0</v>
      </c>
      <c r="AI59" s="34">
        <f t="shared" si="243"/>
        <v>0</v>
      </c>
      <c r="AJ59" s="34">
        <f t="shared" si="243"/>
        <v>0</v>
      </c>
      <c r="AK59" s="34">
        <f t="shared" si="243"/>
        <v>0</v>
      </c>
      <c r="AL59" s="34">
        <f t="shared" si="243"/>
        <v>0</v>
      </c>
      <c r="AM59" s="34">
        <f t="shared" si="243"/>
        <v>0</v>
      </c>
      <c r="AN59" s="34">
        <f t="shared" si="243"/>
        <v>0</v>
      </c>
      <c r="AO59" s="34">
        <f t="shared" si="243"/>
        <v>0</v>
      </c>
      <c r="AP59" s="34">
        <f t="shared" si="243"/>
        <v>0</v>
      </c>
      <c r="AQ59" s="34">
        <f t="shared" si="243"/>
        <v>0</v>
      </c>
      <c r="AR59" s="34">
        <f t="shared" si="243"/>
        <v>0</v>
      </c>
      <c r="AS59" s="34">
        <f t="shared" si="243"/>
        <v>0</v>
      </c>
      <c r="AT59" s="34">
        <f t="shared" si="243"/>
        <v>98395</v>
      </c>
      <c r="AU59" s="34">
        <f t="shared" si="243"/>
        <v>77458</v>
      </c>
      <c r="AV59" s="48">
        <f t="shared" si="243"/>
        <v>0</v>
      </c>
      <c r="AW59" s="48">
        <f t="shared" si="243"/>
        <v>0</v>
      </c>
      <c r="AX59" s="48">
        <f t="shared" si="243"/>
        <v>0</v>
      </c>
      <c r="AY59"/>
      <c r="AZ59"/>
      <c r="BA59" s="34">
        <f t="shared" ref="BA59:BS59" si="244">SUBTOTAL(9,BA55:BA58)</f>
        <v>0</v>
      </c>
      <c r="BB59" s="34">
        <f t="shared" si="244"/>
        <v>0</v>
      </c>
      <c r="BC59" s="34">
        <f t="shared" si="244"/>
        <v>0</v>
      </c>
      <c r="BD59" s="34">
        <f t="shared" si="244"/>
        <v>0</v>
      </c>
      <c r="BE59" s="34">
        <f t="shared" si="244"/>
        <v>0</v>
      </c>
      <c r="BF59" s="34">
        <f t="shared" si="244"/>
        <v>0</v>
      </c>
      <c r="BG59" s="34">
        <f t="shared" si="244"/>
        <v>0</v>
      </c>
      <c r="BH59" s="34">
        <f t="shared" si="244"/>
        <v>0</v>
      </c>
      <c r="BI59" s="34">
        <f t="shared" si="244"/>
        <v>0</v>
      </c>
      <c r="BJ59" s="34">
        <f t="shared" si="244"/>
        <v>0</v>
      </c>
      <c r="BK59" s="34">
        <f t="shared" si="244"/>
        <v>0</v>
      </c>
      <c r="BL59" s="34">
        <f t="shared" si="244"/>
        <v>0</v>
      </c>
      <c r="BM59" s="34">
        <f t="shared" si="244"/>
        <v>0</v>
      </c>
      <c r="BN59" s="34">
        <f t="shared" si="244"/>
        <v>0</v>
      </c>
      <c r="BO59" s="34">
        <f t="shared" si="244"/>
        <v>98395</v>
      </c>
      <c r="BP59" s="34">
        <f t="shared" si="244"/>
        <v>77458</v>
      </c>
      <c r="BQ59" s="48">
        <f t="shared" si="244"/>
        <v>0</v>
      </c>
      <c r="BR59" s="48">
        <f t="shared" si="244"/>
        <v>0</v>
      </c>
      <c r="BS59" s="48">
        <f t="shared" si="244"/>
        <v>0</v>
      </c>
      <c r="BT59" s="34">
        <f t="shared" ref="BT59:CL59" si="245">SUBTOTAL(9,BT55:BT58)</f>
        <v>0</v>
      </c>
      <c r="BU59" s="34">
        <f t="shared" si="245"/>
        <v>0</v>
      </c>
      <c r="BV59" s="34">
        <f t="shared" si="245"/>
        <v>0</v>
      </c>
      <c r="BW59" s="34">
        <f t="shared" si="245"/>
        <v>0</v>
      </c>
      <c r="BX59" s="34">
        <f t="shared" si="245"/>
        <v>0</v>
      </c>
      <c r="BY59" s="34">
        <f t="shared" si="245"/>
        <v>0</v>
      </c>
      <c r="BZ59" s="34">
        <f t="shared" si="245"/>
        <v>0</v>
      </c>
      <c r="CA59" s="34">
        <f t="shared" si="245"/>
        <v>0</v>
      </c>
      <c r="CB59" s="34">
        <f t="shared" si="245"/>
        <v>0</v>
      </c>
      <c r="CC59" s="34">
        <f t="shared" si="245"/>
        <v>0</v>
      </c>
      <c r="CD59" s="34">
        <f t="shared" si="245"/>
        <v>0</v>
      </c>
      <c r="CE59" s="34">
        <f t="shared" si="245"/>
        <v>0</v>
      </c>
      <c r="CF59" s="34">
        <f t="shared" si="245"/>
        <v>0</v>
      </c>
      <c r="CG59" s="34">
        <f t="shared" si="245"/>
        <v>0</v>
      </c>
      <c r="CH59" s="34">
        <f t="shared" si="245"/>
        <v>98395</v>
      </c>
      <c r="CI59" s="34">
        <f t="shared" si="245"/>
        <v>77458</v>
      </c>
      <c r="CJ59" s="64">
        <f t="shared" si="245"/>
        <v>0</v>
      </c>
      <c r="CK59" s="64">
        <f t="shared" si="245"/>
        <v>0</v>
      </c>
      <c r="CL59" s="64">
        <f t="shared" si="245"/>
        <v>0</v>
      </c>
    </row>
    <row r="60" spans="1:90" x14ac:dyDescent="0.25">
      <c r="A60" s="26">
        <v>1420</v>
      </c>
      <c r="B60" s="6">
        <v>600010562</v>
      </c>
      <c r="C60" s="27">
        <v>46747982</v>
      </c>
      <c r="D60" s="28" t="s">
        <v>34</v>
      </c>
      <c r="E60" s="6">
        <v>3122</v>
      </c>
      <c r="F60" s="6" t="s">
        <v>18</v>
      </c>
      <c r="G60" s="6" t="s">
        <v>19</v>
      </c>
      <c r="H60" s="41">
        <f>I60+P60</f>
        <v>572880</v>
      </c>
      <c r="I60" s="41">
        <f>K60+L60+M60+N60+O60</f>
        <v>492880</v>
      </c>
      <c r="J60" s="5">
        <v>18</v>
      </c>
      <c r="K60" s="9">
        <v>452880</v>
      </c>
      <c r="L60" s="9"/>
      <c r="M60" s="9">
        <v>40000</v>
      </c>
      <c r="N60" s="9"/>
      <c r="O60" s="9"/>
      <c r="P60" s="41">
        <f>Q60+R60+S60</f>
        <v>80000</v>
      </c>
      <c r="Q60" s="9"/>
      <c r="R60" s="9">
        <v>80000</v>
      </c>
      <c r="S60" s="9"/>
      <c r="T60" s="73">
        <f>(L60+M60+N60)*-1</f>
        <v>-40000</v>
      </c>
      <c r="U60" s="73">
        <f>(Q60+R60)*-1</f>
        <v>-80000</v>
      </c>
      <c r="V60" s="9">
        <f>ROUND(T60*0.65,0)</f>
        <v>-26000</v>
      </c>
      <c r="W60" s="9">
        <f>ROUND(U60*0.65,0)</f>
        <v>-52000</v>
      </c>
      <c r="X60" s="9">
        <v>56067</v>
      </c>
      <c r="Y60" s="9">
        <v>27130</v>
      </c>
      <c r="Z60" s="78">
        <f>IF(T60=0,0,ROUND((T60+L60)/X60/10,2))</f>
        <v>-7.0000000000000007E-2</v>
      </c>
      <c r="AA60" s="78">
        <f>IF(U60=0,0,ROUND((U60+Q60)/Y60/10,2))</f>
        <v>-0.28999999999999998</v>
      </c>
      <c r="AB60" s="78">
        <f>Z60+AA60</f>
        <v>-0.36</v>
      </c>
      <c r="AC60" s="47">
        <v>-0.05</v>
      </c>
      <c r="AD60" s="47">
        <v>-0.19</v>
      </c>
      <c r="AE60" s="47">
        <f>AC60+AD60</f>
        <v>-0.24</v>
      </c>
      <c r="AF60" s="41">
        <f>AG60+AN60</f>
        <v>572880</v>
      </c>
      <c r="AG60" s="41">
        <f>AI60+AJ60+AK60+AL60+AM60</f>
        <v>492880</v>
      </c>
      <c r="AH60" s="5">
        <v>18</v>
      </c>
      <c r="AI60" s="9">
        <v>452880</v>
      </c>
      <c r="AJ60" s="9"/>
      <c r="AK60" s="9">
        <v>40000</v>
      </c>
      <c r="AL60" s="9"/>
      <c r="AM60" s="9"/>
      <c r="AN60" s="41">
        <f>AO60+AP60+AQ60</f>
        <v>80000</v>
      </c>
      <c r="AO60" s="9"/>
      <c r="AP60" s="9">
        <v>80000</v>
      </c>
      <c r="AQ60" s="9"/>
      <c r="AR60" s="90">
        <f>((AL60+AK60+AJ60)-((V60)*-1))*-1</f>
        <v>-14000</v>
      </c>
      <c r="AS60" s="90">
        <f>((AO60+AP60)-((W60)*-1))*-1</f>
        <v>-28000</v>
      </c>
      <c r="AT60" s="9">
        <v>56067</v>
      </c>
      <c r="AU60" s="9">
        <v>27130</v>
      </c>
      <c r="AV60" s="95">
        <f t="shared" ref="AV60" si="246">ROUND((AY60/AT60/10)+(AC60),2)*-1</f>
        <v>-0.02</v>
      </c>
      <c r="AW60" s="95">
        <f t="shared" ref="AW60" si="247">ROUND((AZ60/AU60/10)+AD60,2)*-1</f>
        <v>-0.1</v>
      </c>
      <c r="AX60" s="95">
        <f>AV60+AW60</f>
        <v>-0.12000000000000001</v>
      </c>
      <c r="AY60" s="97">
        <f t="shared" ref="AY60:AY61" si="248">AK60+AL60</f>
        <v>40000</v>
      </c>
      <c r="AZ60" s="97">
        <f t="shared" ref="AZ60:AZ61" si="249">AP60</f>
        <v>80000</v>
      </c>
      <c r="BA60" s="98">
        <f>BB60+BI60</f>
        <v>572880</v>
      </c>
      <c r="BB60" s="98">
        <f>BD60+BE60+BF60+BG60+BH60</f>
        <v>492880</v>
      </c>
      <c r="BC60" s="99">
        <v>18</v>
      </c>
      <c r="BD60" s="90">
        <v>452880</v>
      </c>
      <c r="BE60" s="90"/>
      <c r="BF60" s="90">
        <v>40000</v>
      </c>
      <c r="BG60" s="90"/>
      <c r="BH60" s="90"/>
      <c r="BI60" s="98">
        <f>BJ60+BK60+BL60</f>
        <v>80000</v>
      </c>
      <c r="BJ60" s="90"/>
      <c r="BK60" s="90">
        <v>80000</v>
      </c>
      <c r="BL60" s="90"/>
      <c r="BM60" s="90">
        <f t="shared" ref="BM60:BM61" si="250">(BE60+BF60+BG60)-(AJ60+AK60+AL60)</f>
        <v>0</v>
      </c>
      <c r="BN60" s="90">
        <f t="shared" ref="BN60:BN61" si="251">(BJ60+BK60)-(AO60+AP60)</f>
        <v>0</v>
      </c>
      <c r="BO60" s="9">
        <v>56067</v>
      </c>
      <c r="BP60" s="9">
        <v>27130</v>
      </c>
      <c r="BQ60" s="95">
        <f t="shared" ref="BQ60" si="252">ROUND(((BF60+BG60)-(AK60+AL60))/BO60/10,2)*-1</f>
        <v>0</v>
      </c>
      <c r="BR60" s="95">
        <f t="shared" ref="BR60" si="253">ROUND(((BK60-AP60)/BP60/10),2)*-1</f>
        <v>0</v>
      </c>
      <c r="BS60" s="95">
        <f>BQ60+BR60</f>
        <v>0</v>
      </c>
      <c r="BT60" s="98">
        <f>BU60+CB60</f>
        <v>572880</v>
      </c>
      <c r="BU60" s="98">
        <f>BW60+BX60+BY60+BZ60+CA60</f>
        <v>492880</v>
      </c>
      <c r="BV60" s="99">
        <v>18</v>
      </c>
      <c r="BW60" s="90">
        <v>452880</v>
      </c>
      <c r="BX60" s="90"/>
      <c r="BY60" s="90">
        <v>40000</v>
      </c>
      <c r="BZ60" s="90"/>
      <c r="CA60" s="90"/>
      <c r="CB60" s="98">
        <f>CC60+CD60+CE60</f>
        <v>80000</v>
      </c>
      <c r="CC60" s="90"/>
      <c r="CD60" s="90">
        <v>80000</v>
      </c>
      <c r="CE60" s="90"/>
      <c r="CF60" s="90">
        <f t="shared" ref="CF60:CF61" si="254">(BX60+BY60+BZ60)-(BE60+BF60+BG60)</f>
        <v>0</v>
      </c>
      <c r="CG60" s="90">
        <f t="shared" ref="CG60:CG61" si="255">(CC60+CD60)-(BJ60+BK60)</f>
        <v>0</v>
      </c>
      <c r="CH60" s="9">
        <v>56067</v>
      </c>
      <c r="CI60" s="9">
        <v>27130</v>
      </c>
      <c r="CJ60" s="101">
        <f t="shared" ref="CJ60" si="256">ROUND(((BY60+BZ60)-(BF60+BG60))/CH60/10,2)*-1</f>
        <v>0</v>
      </c>
      <c r="CK60" s="101">
        <f t="shared" ref="CK60" si="257">ROUND(((CD60-BK60)/CI60/10),2)*-1</f>
        <v>0</v>
      </c>
      <c r="CL60" s="101">
        <f>CJ60+CK60</f>
        <v>0</v>
      </c>
    </row>
    <row r="61" spans="1:90" x14ac:dyDescent="0.25">
      <c r="A61" s="5">
        <v>1420</v>
      </c>
      <c r="B61" s="2">
        <v>600010562</v>
      </c>
      <c r="C61" s="7">
        <v>46747982</v>
      </c>
      <c r="D61" s="8" t="s">
        <v>34</v>
      </c>
      <c r="E61" s="20">
        <v>3122</v>
      </c>
      <c r="F61" s="20" t="s">
        <v>110</v>
      </c>
      <c r="G61" s="20" t="s">
        <v>96</v>
      </c>
      <c r="H61" s="41">
        <f>I61+P61</f>
        <v>0</v>
      </c>
      <c r="I61" s="41">
        <f>K61+L61+M61+N61+O61</f>
        <v>0</v>
      </c>
      <c r="J61" s="5"/>
      <c r="K61" s="9"/>
      <c r="L61" s="9"/>
      <c r="M61" s="9"/>
      <c r="N61" s="9"/>
      <c r="O61" s="9"/>
      <c r="P61" s="41">
        <f>Q61+R61+S61</f>
        <v>0</v>
      </c>
      <c r="Q61" s="9"/>
      <c r="R61" s="9"/>
      <c r="S61" s="9"/>
      <c r="T61" s="73">
        <f>(L61+M61+N61)*-1</f>
        <v>0</v>
      </c>
      <c r="U61" s="73">
        <f>(Q61+R61)*-1</f>
        <v>0</v>
      </c>
      <c r="V61" s="9">
        <f>ROUND(T61*0.65,0)</f>
        <v>0</v>
      </c>
      <c r="W61" s="9">
        <f>ROUND(U61*0.65,0)</f>
        <v>0</v>
      </c>
      <c r="X61" s="46" t="s">
        <v>225</v>
      </c>
      <c r="Y61" s="46" t="s">
        <v>225</v>
      </c>
      <c r="Z61" s="78">
        <f>IF(T61=0,0,ROUND((T61+L61)/X61/10,2))</f>
        <v>0</v>
      </c>
      <c r="AA61" s="78">
        <f>IF(U61=0,0,ROUND((U61+Q61)/Y61/10,2))</f>
        <v>0</v>
      </c>
      <c r="AB61" s="78">
        <f>Z61+AA61</f>
        <v>0</v>
      </c>
      <c r="AC61" s="47">
        <v>0</v>
      </c>
      <c r="AD61" s="47">
        <v>0</v>
      </c>
      <c r="AE61" s="47">
        <f>AC61+AD61</f>
        <v>0</v>
      </c>
      <c r="AF61" s="41">
        <f>AG61+AN61</f>
        <v>0</v>
      </c>
      <c r="AG61" s="41">
        <f>AI61+AJ61+AK61+AL61+AM61</f>
        <v>0</v>
      </c>
      <c r="AH61" s="5"/>
      <c r="AI61" s="9"/>
      <c r="AJ61" s="9"/>
      <c r="AK61" s="9"/>
      <c r="AL61" s="9"/>
      <c r="AM61" s="9"/>
      <c r="AN61" s="41">
        <f>AO61+AP61+AQ61</f>
        <v>0</v>
      </c>
      <c r="AO61" s="9"/>
      <c r="AP61" s="9"/>
      <c r="AQ61" s="9"/>
      <c r="AR61" s="90">
        <f>((AL61+AK61+AJ61)-((V61)*-1))*-1</f>
        <v>0</v>
      </c>
      <c r="AS61" s="90">
        <f>((AO61+AP61)-((W61)*-1))*-1</f>
        <v>0</v>
      </c>
      <c r="AT61" s="46" t="s">
        <v>225</v>
      </c>
      <c r="AU61" s="46" t="s">
        <v>225</v>
      </c>
      <c r="AV61" s="95">
        <v>0</v>
      </c>
      <c r="AW61" s="95">
        <v>0</v>
      </c>
      <c r="AX61" s="95">
        <f>AV61+AW61</f>
        <v>0</v>
      </c>
      <c r="AY61" s="97">
        <f t="shared" si="248"/>
        <v>0</v>
      </c>
      <c r="AZ61" s="97">
        <f t="shared" si="249"/>
        <v>0</v>
      </c>
      <c r="BA61" s="98">
        <f>BB61+BI61</f>
        <v>0</v>
      </c>
      <c r="BB61" s="98">
        <f>BD61+BE61+BF61+BG61+BH61</f>
        <v>0</v>
      </c>
      <c r="BC61" s="99"/>
      <c r="BD61" s="90"/>
      <c r="BE61" s="90"/>
      <c r="BF61" s="90"/>
      <c r="BG61" s="90"/>
      <c r="BH61" s="90"/>
      <c r="BI61" s="98">
        <f>BJ61+BK61+BL61</f>
        <v>0</v>
      </c>
      <c r="BJ61" s="90"/>
      <c r="BK61" s="90"/>
      <c r="BL61" s="90"/>
      <c r="BM61" s="90">
        <f t="shared" si="250"/>
        <v>0</v>
      </c>
      <c r="BN61" s="90">
        <f t="shared" si="251"/>
        <v>0</v>
      </c>
      <c r="BO61" s="46" t="s">
        <v>225</v>
      </c>
      <c r="BP61" s="46" t="s">
        <v>225</v>
      </c>
      <c r="BQ61" s="95">
        <v>0</v>
      </c>
      <c r="BR61" s="95">
        <v>0</v>
      </c>
      <c r="BS61" s="95">
        <f>BQ61+BR61</f>
        <v>0</v>
      </c>
      <c r="BT61" s="98">
        <f>BU61+CB61</f>
        <v>0</v>
      </c>
      <c r="BU61" s="98">
        <f>BW61+BX61+BY61+BZ61+CA61</f>
        <v>0</v>
      </c>
      <c r="BV61" s="99"/>
      <c r="BW61" s="90"/>
      <c r="BX61" s="90"/>
      <c r="BY61" s="90"/>
      <c r="BZ61" s="90"/>
      <c r="CA61" s="90"/>
      <c r="CB61" s="98">
        <f>CC61+CD61+CE61</f>
        <v>0</v>
      </c>
      <c r="CC61" s="90"/>
      <c r="CD61" s="90"/>
      <c r="CE61" s="90"/>
      <c r="CF61" s="90">
        <f t="shared" si="254"/>
        <v>0</v>
      </c>
      <c r="CG61" s="90">
        <f t="shared" si="255"/>
        <v>0</v>
      </c>
      <c r="CH61" s="46" t="s">
        <v>225</v>
      </c>
      <c r="CI61" s="46" t="s">
        <v>225</v>
      </c>
      <c r="CJ61" s="101">
        <v>0</v>
      </c>
      <c r="CK61" s="101">
        <v>0</v>
      </c>
      <c r="CL61" s="101">
        <f>CJ61+CK61</f>
        <v>0</v>
      </c>
    </row>
    <row r="62" spans="1:90" x14ac:dyDescent="0.25">
      <c r="A62" s="30"/>
      <c r="B62" s="31"/>
      <c r="C62" s="32"/>
      <c r="D62" s="33" t="s">
        <v>162</v>
      </c>
      <c r="E62" s="35"/>
      <c r="F62" s="35"/>
      <c r="G62" s="35"/>
      <c r="H62" s="34">
        <f t="shared" ref="H62:AB62" si="258">SUBTOTAL(9,H60:H61)</f>
        <v>572880</v>
      </c>
      <c r="I62" s="34">
        <f t="shared" si="258"/>
        <v>492880</v>
      </c>
      <c r="J62" s="34">
        <f t="shared" si="258"/>
        <v>18</v>
      </c>
      <c r="K62" s="34">
        <f t="shared" si="258"/>
        <v>452880</v>
      </c>
      <c r="L62" s="34">
        <f t="shared" si="258"/>
        <v>0</v>
      </c>
      <c r="M62" s="34">
        <f t="shared" si="258"/>
        <v>40000</v>
      </c>
      <c r="N62" s="34">
        <f t="shared" si="258"/>
        <v>0</v>
      </c>
      <c r="O62" s="34">
        <f t="shared" si="258"/>
        <v>0</v>
      </c>
      <c r="P62" s="34">
        <f t="shared" si="258"/>
        <v>80000</v>
      </c>
      <c r="Q62" s="34">
        <f t="shared" si="258"/>
        <v>0</v>
      </c>
      <c r="R62" s="34">
        <f t="shared" si="258"/>
        <v>80000</v>
      </c>
      <c r="S62" s="34">
        <f t="shared" si="258"/>
        <v>0</v>
      </c>
      <c r="T62" s="34">
        <f t="shared" si="258"/>
        <v>-40000</v>
      </c>
      <c r="U62" s="34">
        <f t="shared" si="258"/>
        <v>-80000</v>
      </c>
      <c r="V62" s="34">
        <f t="shared" si="258"/>
        <v>-26000</v>
      </c>
      <c r="W62" s="34">
        <f t="shared" si="258"/>
        <v>-52000</v>
      </c>
      <c r="X62" s="34">
        <f t="shared" si="258"/>
        <v>56067</v>
      </c>
      <c r="Y62" s="34">
        <f t="shared" si="258"/>
        <v>27130</v>
      </c>
      <c r="Z62" s="48">
        <f t="shared" si="258"/>
        <v>-7.0000000000000007E-2</v>
      </c>
      <c r="AA62" s="48">
        <f t="shared" si="258"/>
        <v>-0.28999999999999998</v>
      </c>
      <c r="AB62" s="48">
        <f t="shared" si="258"/>
        <v>-0.36</v>
      </c>
      <c r="AC62" s="48">
        <v>-0.05</v>
      </c>
      <c r="AD62" s="48">
        <v>-0.19</v>
      </c>
      <c r="AE62" s="48">
        <f t="shared" ref="AE62:AX62" si="259">SUBTOTAL(9,AE60:AE61)</f>
        <v>-0.24</v>
      </c>
      <c r="AF62" s="34">
        <f t="shared" si="259"/>
        <v>572880</v>
      </c>
      <c r="AG62" s="34">
        <f t="shared" si="259"/>
        <v>492880</v>
      </c>
      <c r="AH62" s="34">
        <f t="shared" si="259"/>
        <v>18</v>
      </c>
      <c r="AI62" s="34">
        <f t="shared" si="259"/>
        <v>452880</v>
      </c>
      <c r="AJ62" s="34">
        <f t="shared" si="259"/>
        <v>0</v>
      </c>
      <c r="AK62" s="34">
        <f t="shared" si="259"/>
        <v>40000</v>
      </c>
      <c r="AL62" s="34">
        <f t="shared" si="259"/>
        <v>0</v>
      </c>
      <c r="AM62" s="34">
        <f t="shared" si="259"/>
        <v>0</v>
      </c>
      <c r="AN62" s="34">
        <f t="shared" si="259"/>
        <v>80000</v>
      </c>
      <c r="AO62" s="34">
        <f t="shared" si="259"/>
        <v>0</v>
      </c>
      <c r="AP62" s="34">
        <f t="shared" si="259"/>
        <v>80000</v>
      </c>
      <c r="AQ62" s="34">
        <f t="shared" si="259"/>
        <v>0</v>
      </c>
      <c r="AR62" s="34">
        <f t="shared" si="259"/>
        <v>-14000</v>
      </c>
      <c r="AS62" s="34">
        <f t="shared" si="259"/>
        <v>-28000</v>
      </c>
      <c r="AT62" s="34">
        <f t="shared" si="259"/>
        <v>56067</v>
      </c>
      <c r="AU62" s="34">
        <f t="shared" si="259"/>
        <v>27130</v>
      </c>
      <c r="AV62" s="48">
        <f t="shared" si="259"/>
        <v>-0.02</v>
      </c>
      <c r="AW62" s="48">
        <f t="shared" si="259"/>
        <v>-0.1</v>
      </c>
      <c r="AX62" s="48">
        <f t="shared" si="259"/>
        <v>-0.12000000000000001</v>
      </c>
      <c r="AY62"/>
      <c r="AZ62"/>
      <c r="BA62" s="34">
        <f t="shared" ref="BA62:BS62" si="260">SUBTOTAL(9,BA60:BA61)</f>
        <v>572880</v>
      </c>
      <c r="BB62" s="34">
        <f t="shared" si="260"/>
        <v>492880</v>
      </c>
      <c r="BC62" s="34">
        <f t="shared" si="260"/>
        <v>18</v>
      </c>
      <c r="BD62" s="34">
        <f t="shared" si="260"/>
        <v>452880</v>
      </c>
      <c r="BE62" s="34">
        <f t="shared" si="260"/>
        <v>0</v>
      </c>
      <c r="BF62" s="34">
        <f t="shared" si="260"/>
        <v>40000</v>
      </c>
      <c r="BG62" s="34">
        <f t="shared" si="260"/>
        <v>0</v>
      </c>
      <c r="BH62" s="34">
        <f t="shared" si="260"/>
        <v>0</v>
      </c>
      <c r="BI62" s="34">
        <f t="shared" si="260"/>
        <v>80000</v>
      </c>
      <c r="BJ62" s="34">
        <f t="shared" si="260"/>
        <v>0</v>
      </c>
      <c r="BK62" s="34">
        <f t="shared" si="260"/>
        <v>80000</v>
      </c>
      <c r="BL62" s="34">
        <f t="shared" si="260"/>
        <v>0</v>
      </c>
      <c r="BM62" s="34">
        <f t="shared" si="260"/>
        <v>0</v>
      </c>
      <c r="BN62" s="34">
        <f t="shared" si="260"/>
        <v>0</v>
      </c>
      <c r="BO62" s="34">
        <f t="shared" si="260"/>
        <v>56067</v>
      </c>
      <c r="BP62" s="34">
        <f t="shared" si="260"/>
        <v>27130</v>
      </c>
      <c r="BQ62" s="48">
        <f t="shared" si="260"/>
        <v>0</v>
      </c>
      <c r="BR62" s="48">
        <f t="shared" si="260"/>
        <v>0</v>
      </c>
      <c r="BS62" s="48">
        <f t="shared" si="260"/>
        <v>0</v>
      </c>
      <c r="BT62" s="34">
        <f t="shared" ref="BT62:CL62" si="261">SUBTOTAL(9,BT60:BT61)</f>
        <v>572880</v>
      </c>
      <c r="BU62" s="34">
        <f t="shared" si="261"/>
        <v>492880</v>
      </c>
      <c r="BV62" s="34">
        <f t="shared" si="261"/>
        <v>18</v>
      </c>
      <c r="BW62" s="34">
        <f t="shared" si="261"/>
        <v>452880</v>
      </c>
      <c r="BX62" s="34">
        <f t="shared" si="261"/>
        <v>0</v>
      </c>
      <c r="BY62" s="34">
        <f t="shared" si="261"/>
        <v>40000</v>
      </c>
      <c r="BZ62" s="34">
        <f t="shared" si="261"/>
        <v>0</v>
      </c>
      <c r="CA62" s="34">
        <f t="shared" si="261"/>
        <v>0</v>
      </c>
      <c r="CB62" s="34">
        <f t="shared" si="261"/>
        <v>80000</v>
      </c>
      <c r="CC62" s="34">
        <f t="shared" si="261"/>
        <v>0</v>
      </c>
      <c r="CD62" s="34">
        <f t="shared" si="261"/>
        <v>80000</v>
      </c>
      <c r="CE62" s="34">
        <f t="shared" si="261"/>
        <v>0</v>
      </c>
      <c r="CF62" s="34">
        <f t="shared" si="261"/>
        <v>0</v>
      </c>
      <c r="CG62" s="34">
        <f t="shared" si="261"/>
        <v>0</v>
      </c>
      <c r="CH62" s="34">
        <f t="shared" si="261"/>
        <v>56067</v>
      </c>
      <c r="CI62" s="34">
        <f t="shared" si="261"/>
        <v>27130</v>
      </c>
      <c r="CJ62" s="64">
        <f t="shared" si="261"/>
        <v>0</v>
      </c>
      <c r="CK62" s="64">
        <f t="shared" si="261"/>
        <v>0</v>
      </c>
      <c r="CL62" s="64">
        <f t="shared" si="261"/>
        <v>0</v>
      </c>
    </row>
    <row r="63" spans="1:90" x14ac:dyDescent="0.25">
      <c r="A63" s="26">
        <v>1421</v>
      </c>
      <c r="B63" s="6">
        <v>600020398</v>
      </c>
      <c r="C63" s="27">
        <v>46747991</v>
      </c>
      <c r="D63" s="28" t="s">
        <v>255</v>
      </c>
      <c r="E63" s="6">
        <v>3122</v>
      </c>
      <c r="F63" s="6" t="s">
        <v>18</v>
      </c>
      <c r="G63" s="6" t="s">
        <v>19</v>
      </c>
      <c r="H63" s="41">
        <f>I63+P63</f>
        <v>948380</v>
      </c>
      <c r="I63" s="41">
        <f>K63+L63+M63+N63+O63</f>
        <v>358380</v>
      </c>
      <c r="J63" s="5">
        <v>5.5</v>
      </c>
      <c r="K63" s="9">
        <v>138380</v>
      </c>
      <c r="L63" s="9"/>
      <c r="M63" s="9">
        <v>220000</v>
      </c>
      <c r="N63" s="9"/>
      <c r="O63" s="9"/>
      <c r="P63" s="41">
        <f>Q63+R63+S63</f>
        <v>590000</v>
      </c>
      <c r="Q63" s="9"/>
      <c r="R63" s="9">
        <v>590000</v>
      </c>
      <c r="S63" s="9"/>
      <c r="T63" s="73">
        <f>(L63+M63+N63)*-1</f>
        <v>-220000</v>
      </c>
      <c r="U63" s="73">
        <f>(Q63+R63)*-1</f>
        <v>-590000</v>
      </c>
      <c r="V63" s="9">
        <f t="shared" ref="V63:W65" si="262">ROUND(T63*0.65,0)</f>
        <v>-143000</v>
      </c>
      <c r="W63" s="9">
        <f t="shared" si="262"/>
        <v>-383500</v>
      </c>
      <c r="X63" s="9">
        <v>56067</v>
      </c>
      <c r="Y63" s="9">
        <v>27130</v>
      </c>
      <c r="Z63" s="78">
        <f>IF(T63=0,0,ROUND((T63+L63)/X63/10,2))</f>
        <v>-0.39</v>
      </c>
      <c r="AA63" s="78">
        <f>IF(U63=0,0,ROUND((U63+Q63)/Y63/10,2))</f>
        <v>-2.17</v>
      </c>
      <c r="AB63" s="78">
        <f>Z63+AA63</f>
        <v>-2.56</v>
      </c>
      <c r="AC63" s="47">
        <v>-0.25</v>
      </c>
      <c r="AD63" s="47">
        <v>-1.41</v>
      </c>
      <c r="AE63" s="47">
        <f>AC63+AD63</f>
        <v>-1.66</v>
      </c>
      <c r="AF63" s="41">
        <f>AG63+AN63</f>
        <v>948380</v>
      </c>
      <c r="AG63" s="41">
        <f>AI63+AJ63+AK63+AL63+AM63</f>
        <v>358380</v>
      </c>
      <c r="AH63" s="5">
        <v>5.5</v>
      </c>
      <c r="AI63" s="9">
        <v>138380</v>
      </c>
      <c r="AJ63" s="9"/>
      <c r="AK63" s="9">
        <v>220000</v>
      </c>
      <c r="AL63" s="9"/>
      <c r="AM63" s="9"/>
      <c r="AN63" s="41">
        <f>AO63+AP63+AQ63</f>
        <v>590000</v>
      </c>
      <c r="AO63" s="9"/>
      <c r="AP63" s="9">
        <v>590000</v>
      </c>
      <c r="AQ63" s="9"/>
      <c r="AR63" s="90">
        <f>((AL63+AK63+AJ63)-((V63)*-1))*-1</f>
        <v>-77000</v>
      </c>
      <c r="AS63" s="90">
        <f>((AO63+AP63)-((W63)*-1))*-1</f>
        <v>-206500</v>
      </c>
      <c r="AT63" s="9">
        <v>56067</v>
      </c>
      <c r="AU63" s="9">
        <v>27130</v>
      </c>
      <c r="AV63" s="95">
        <f t="shared" ref="AV63:AV65" si="263">ROUND((AY63/AT63/10)+(AC63),2)*-1</f>
        <v>-0.14000000000000001</v>
      </c>
      <c r="AW63" s="95">
        <f t="shared" ref="AW63:AW65" si="264">ROUND((AZ63/AU63/10)+AD63,2)*-1</f>
        <v>-0.76</v>
      </c>
      <c r="AX63" s="95">
        <f>AV63+AW63</f>
        <v>-0.9</v>
      </c>
      <c r="AY63" s="97">
        <f t="shared" ref="AY63:AY65" si="265">AK63+AL63</f>
        <v>220000</v>
      </c>
      <c r="AZ63" s="97">
        <f t="shared" ref="AZ63:AZ65" si="266">AP63</f>
        <v>590000</v>
      </c>
      <c r="BA63" s="98">
        <f>BB63+BI63</f>
        <v>1031850</v>
      </c>
      <c r="BB63" s="98">
        <f>BD63+BE63+BF63+BG63+BH63</f>
        <v>358380</v>
      </c>
      <c r="BC63" s="99">
        <v>5.5</v>
      </c>
      <c r="BD63" s="90">
        <v>138380</v>
      </c>
      <c r="BE63" s="90"/>
      <c r="BF63" s="90">
        <v>220000</v>
      </c>
      <c r="BG63" s="90"/>
      <c r="BH63" s="90"/>
      <c r="BI63" s="98">
        <f>BJ63+BK63+BL63</f>
        <v>673470</v>
      </c>
      <c r="BJ63" s="90"/>
      <c r="BK63" s="87">
        <f>590000+83470</f>
        <v>673470</v>
      </c>
      <c r="BL63" s="90"/>
      <c r="BM63" s="90">
        <f t="shared" ref="BM63:BM65" si="267">(BE63+BF63+BG63)-(AJ63+AK63+AL63)</f>
        <v>0</v>
      </c>
      <c r="BN63" s="87">
        <f t="shared" ref="BN63:BN65" si="268">(BJ63+BK63)-(AO63+AP63)</f>
        <v>83470</v>
      </c>
      <c r="BO63" s="9">
        <v>56067</v>
      </c>
      <c r="BP63" s="9">
        <v>27130</v>
      </c>
      <c r="BQ63" s="95">
        <f t="shared" ref="BQ63:BQ65" si="269">ROUND(((BF63+BG63)-(AK63+AL63))/BO63/10,2)*-1</f>
        <v>0</v>
      </c>
      <c r="BR63" s="95">
        <f t="shared" ref="BR63:BR65" si="270">ROUND(((BK63-AP63)/BP63/10),2)*-1</f>
        <v>-0.31</v>
      </c>
      <c r="BS63" s="95">
        <f>BQ63+BR63</f>
        <v>-0.31</v>
      </c>
      <c r="BT63" s="98">
        <f>BU63+CB63</f>
        <v>780000</v>
      </c>
      <c r="BU63" s="98">
        <f>BW63+BX63+BY63+BZ63+CA63</f>
        <v>381787</v>
      </c>
      <c r="BV63" s="99">
        <v>5.5</v>
      </c>
      <c r="BW63" s="90">
        <v>138380</v>
      </c>
      <c r="BX63" s="87"/>
      <c r="BY63" s="87">
        <v>20000</v>
      </c>
      <c r="BZ63" s="87"/>
      <c r="CA63" s="87">
        <v>223407</v>
      </c>
      <c r="CB63" s="85">
        <v>398213</v>
      </c>
      <c r="CC63" s="87"/>
      <c r="CD63" s="87">
        <v>398213</v>
      </c>
      <c r="CE63" s="87"/>
      <c r="CF63" s="90">
        <f t="shared" ref="CF63:CF65" si="271">(BX63+BY63+BZ63)-(BE63+BF63+BG63)</f>
        <v>-200000</v>
      </c>
      <c r="CG63" s="90">
        <f t="shared" ref="CG63:CG65" si="272">(CC63+CD63)-(BJ63+BK63)</f>
        <v>-275257</v>
      </c>
      <c r="CH63" s="9">
        <v>56067</v>
      </c>
      <c r="CI63" s="9">
        <v>27130</v>
      </c>
      <c r="CJ63" s="101">
        <f t="shared" ref="CJ63:CJ65" si="273">ROUND(((BY63+BZ63)-(BF63+BG63))/CH63/10,2)*-1</f>
        <v>0.36</v>
      </c>
      <c r="CK63" s="101">
        <f t="shared" ref="CK63:CK65" si="274">ROUND(((CD63-BK63)/CI63/10),2)*-1</f>
        <v>1.01</v>
      </c>
      <c r="CL63" s="101">
        <f>CJ63+CK63</f>
        <v>1.37</v>
      </c>
    </row>
    <row r="64" spans="1:90" x14ac:dyDescent="0.25">
      <c r="A64" s="5">
        <v>1421</v>
      </c>
      <c r="B64" s="2">
        <v>600020398</v>
      </c>
      <c r="C64" s="7">
        <v>46747991</v>
      </c>
      <c r="D64" s="28" t="s">
        <v>255</v>
      </c>
      <c r="E64" s="20">
        <v>3122</v>
      </c>
      <c r="F64" s="20" t="s">
        <v>110</v>
      </c>
      <c r="G64" s="20" t="s">
        <v>96</v>
      </c>
      <c r="H64" s="41">
        <f>I64+P64</f>
        <v>0</v>
      </c>
      <c r="I64" s="41">
        <f>K64+L64+M64+N64+O64</f>
        <v>0</v>
      </c>
      <c r="J64" s="5"/>
      <c r="K64" s="9"/>
      <c r="L64" s="9"/>
      <c r="M64" s="9"/>
      <c r="N64" s="9"/>
      <c r="O64" s="9"/>
      <c r="P64" s="41">
        <f>Q64+R64+S64</f>
        <v>0</v>
      </c>
      <c r="Q64" s="9"/>
      <c r="R64" s="9"/>
      <c r="S64" s="9"/>
      <c r="T64" s="73">
        <f>(L64+M64+N64)*-1</f>
        <v>0</v>
      </c>
      <c r="U64" s="73">
        <f>(Q64+R64)*-1</f>
        <v>0</v>
      </c>
      <c r="V64" s="9">
        <f t="shared" si="262"/>
        <v>0</v>
      </c>
      <c r="W64" s="9">
        <f t="shared" si="262"/>
        <v>0</v>
      </c>
      <c r="X64" s="46" t="s">
        <v>225</v>
      </c>
      <c r="Y64" s="46" t="s">
        <v>225</v>
      </c>
      <c r="Z64" s="78">
        <f>IF(T64=0,0,ROUND((T64+L64)/X64/10,2))</f>
        <v>0</v>
      </c>
      <c r="AA64" s="78">
        <f>IF(U64=0,0,ROUND((U64+Q64)/Y64/10,2))</f>
        <v>0</v>
      </c>
      <c r="AB64" s="78">
        <f>Z64+AA64</f>
        <v>0</v>
      </c>
      <c r="AC64" s="47">
        <v>0</v>
      </c>
      <c r="AD64" s="47">
        <v>0</v>
      </c>
      <c r="AE64" s="47">
        <f>AC64+AD64</f>
        <v>0</v>
      </c>
      <c r="AF64" s="41">
        <f>AG64+AN64</f>
        <v>0</v>
      </c>
      <c r="AG64" s="41">
        <f>AI64+AJ64+AK64+AL64+AM64</f>
        <v>0</v>
      </c>
      <c r="AH64" s="5"/>
      <c r="AI64" s="9"/>
      <c r="AJ64" s="9"/>
      <c r="AK64" s="9"/>
      <c r="AL64" s="9"/>
      <c r="AM64" s="9"/>
      <c r="AN64" s="41">
        <f>AO64+AP64+AQ64</f>
        <v>0</v>
      </c>
      <c r="AO64" s="9"/>
      <c r="AP64" s="9"/>
      <c r="AQ64" s="9"/>
      <c r="AR64" s="90">
        <f>((AL64+AK64+AJ64)-((V64)*-1))*-1</f>
        <v>0</v>
      </c>
      <c r="AS64" s="90">
        <f>((AO64+AP64)-((W64)*-1))*-1</f>
        <v>0</v>
      </c>
      <c r="AT64" s="46" t="s">
        <v>225</v>
      </c>
      <c r="AU64" s="46" t="s">
        <v>225</v>
      </c>
      <c r="AV64" s="95">
        <v>0</v>
      </c>
      <c r="AW64" s="95">
        <v>0</v>
      </c>
      <c r="AX64" s="95">
        <f>AV64+AW64</f>
        <v>0</v>
      </c>
      <c r="AY64" s="97">
        <f t="shared" si="265"/>
        <v>0</v>
      </c>
      <c r="AZ64" s="97">
        <f t="shared" si="266"/>
        <v>0</v>
      </c>
      <c r="BA64" s="98">
        <f>BB64+BI64</f>
        <v>0</v>
      </c>
      <c r="BB64" s="98">
        <f>BD64+BE64+BF64+BG64+BH64</f>
        <v>0</v>
      </c>
      <c r="BC64" s="99"/>
      <c r="BD64" s="90"/>
      <c r="BE64" s="90"/>
      <c r="BF64" s="90"/>
      <c r="BG64" s="90"/>
      <c r="BH64" s="90"/>
      <c r="BI64" s="98">
        <f>BJ64+BK64+BL64</f>
        <v>0</v>
      </c>
      <c r="BJ64" s="90"/>
      <c r="BK64" s="90"/>
      <c r="BL64" s="90"/>
      <c r="BM64" s="90">
        <f t="shared" si="267"/>
        <v>0</v>
      </c>
      <c r="BN64" s="90">
        <f t="shared" si="268"/>
        <v>0</v>
      </c>
      <c r="BO64" s="46" t="s">
        <v>225</v>
      </c>
      <c r="BP64" s="46" t="s">
        <v>225</v>
      </c>
      <c r="BQ64" s="95">
        <v>0</v>
      </c>
      <c r="BR64" s="95">
        <v>0</v>
      </c>
      <c r="BS64" s="95">
        <f>BQ64+BR64</f>
        <v>0</v>
      </c>
      <c r="BT64" s="98">
        <f>BU64+CB64</f>
        <v>0</v>
      </c>
      <c r="BU64" s="98">
        <f>BW64+BX64+BY64+BZ64+CA64</f>
        <v>0</v>
      </c>
      <c r="BV64" s="86"/>
      <c r="BW64" s="87"/>
      <c r="BX64" s="87"/>
      <c r="BY64" s="87"/>
      <c r="BZ64" s="87"/>
      <c r="CA64" s="87"/>
      <c r="CB64" s="85">
        <v>0</v>
      </c>
      <c r="CC64" s="87"/>
      <c r="CD64" s="87"/>
      <c r="CE64" s="87"/>
      <c r="CF64" s="90">
        <f t="shared" si="271"/>
        <v>0</v>
      </c>
      <c r="CG64" s="90">
        <f t="shared" si="272"/>
        <v>0</v>
      </c>
      <c r="CH64" s="46" t="s">
        <v>225</v>
      </c>
      <c r="CI64" s="46" t="s">
        <v>225</v>
      </c>
      <c r="CJ64" s="101">
        <v>0</v>
      </c>
      <c r="CK64" s="101">
        <v>0</v>
      </c>
      <c r="CL64" s="101">
        <f>CJ64+CK64</f>
        <v>0</v>
      </c>
    </row>
    <row r="65" spans="1:90" x14ac:dyDescent="0.25">
      <c r="A65" s="5">
        <v>1421</v>
      </c>
      <c r="B65" s="2">
        <v>600020398</v>
      </c>
      <c r="C65" s="7">
        <v>46747991</v>
      </c>
      <c r="D65" s="28" t="s">
        <v>255</v>
      </c>
      <c r="E65" s="2">
        <v>3150</v>
      </c>
      <c r="F65" s="2" t="s">
        <v>31</v>
      </c>
      <c r="G65" s="2" t="s">
        <v>19</v>
      </c>
      <c r="H65" s="41">
        <f>I65+P65</f>
        <v>0</v>
      </c>
      <c r="I65" s="41">
        <f>K65+L65+M65+N65+O65</f>
        <v>0</v>
      </c>
      <c r="J65" s="5"/>
      <c r="K65" s="9"/>
      <c r="L65" s="9"/>
      <c r="M65" s="9"/>
      <c r="N65" s="9"/>
      <c r="O65" s="9"/>
      <c r="P65" s="41">
        <f>Q65+R65+S65</f>
        <v>0</v>
      </c>
      <c r="Q65" s="9"/>
      <c r="R65" s="9"/>
      <c r="S65" s="9"/>
      <c r="T65" s="73">
        <f>(L65+M65+N65)*-1</f>
        <v>0</v>
      </c>
      <c r="U65" s="73">
        <f>(Q65+R65)*-1</f>
        <v>0</v>
      </c>
      <c r="V65" s="9">
        <f t="shared" si="262"/>
        <v>0</v>
      </c>
      <c r="W65" s="9">
        <f t="shared" si="262"/>
        <v>0</v>
      </c>
      <c r="X65" s="9">
        <v>51885</v>
      </c>
      <c r="Y65" s="9">
        <v>27135</v>
      </c>
      <c r="Z65" s="78">
        <f>IF(T65=0,0,ROUND((T65+L65)/X65/10,2))</f>
        <v>0</v>
      </c>
      <c r="AA65" s="78">
        <f>IF(U65=0,0,ROUND((U65+Q65)/Y65/10,2))</f>
        <v>0</v>
      </c>
      <c r="AB65" s="78">
        <f>Z65+AA65</f>
        <v>0</v>
      </c>
      <c r="AC65" s="47">
        <v>0</v>
      </c>
      <c r="AD65" s="47">
        <v>0</v>
      </c>
      <c r="AE65" s="47">
        <f>AC65+AD65</f>
        <v>0</v>
      </c>
      <c r="AF65" s="41">
        <f>AG65+AN65</f>
        <v>0</v>
      </c>
      <c r="AG65" s="41">
        <f>AI65+AJ65+AK65+AL65+AM65</f>
        <v>0</v>
      </c>
      <c r="AH65" s="5"/>
      <c r="AI65" s="9"/>
      <c r="AJ65" s="9"/>
      <c r="AK65" s="9"/>
      <c r="AL65" s="9"/>
      <c r="AM65" s="9"/>
      <c r="AN65" s="41">
        <f>AO65+AP65+AQ65</f>
        <v>0</v>
      </c>
      <c r="AO65" s="9"/>
      <c r="AP65" s="9"/>
      <c r="AQ65" s="9"/>
      <c r="AR65" s="90">
        <f>((AL65+AK65+AJ65)-((V65)*-1))*-1</f>
        <v>0</v>
      </c>
      <c r="AS65" s="90">
        <f>((AO65+AP65)-((W65)*-1))*-1</f>
        <v>0</v>
      </c>
      <c r="AT65" s="9">
        <v>51885</v>
      </c>
      <c r="AU65" s="9">
        <v>27135</v>
      </c>
      <c r="AV65" s="95">
        <f t="shared" si="263"/>
        <v>0</v>
      </c>
      <c r="AW65" s="95">
        <f t="shared" si="264"/>
        <v>0</v>
      </c>
      <c r="AX65" s="95">
        <f>AV65+AW65</f>
        <v>0</v>
      </c>
      <c r="AY65" s="97">
        <f t="shared" si="265"/>
        <v>0</v>
      </c>
      <c r="AZ65" s="97">
        <f t="shared" si="266"/>
        <v>0</v>
      </c>
      <c r="BA65" s="98">
        <f>BB65+BI65</f>
        <v>0</v>
      </c>
      <c r="BB65" s="98">
        <f>BD65+BE65+BF65+BG65+BH65</f>
        <v>0</v>
      </c>
      <c r="BC65" s="99"/>
      <c r="BD65" s="90"/>
      <c r="BE65" s="90"/>
      <c r="BF65" s="90"/>
      <c r="BG65" s="90"/>
      <c r="BH65" s="90"/>
      <c r="BI65" s="98">
        <f>BJ65+BK65+BL65</f>
        <v>0</v>
      </c>
      <c r="BJ65" s="90"/>
      <c r="BK65" s="90"/>
      <c r="BL65" s="90"/>
      <c r="BM65" s="90">
        <f t="shared" si="267"/>
        <v>0</v>
      </c>
      <c r="BN65" s="90">
        <f t="shared" si="268"/>
        <v>0</v>
      </c>
      <c r="BO65" s="9">
        <v>51885</v>
      </c>
      <c r="BP65" s="9">
        <v>27135</v>
      </c>
      <c r="BQ65" s="95">
        <f t="shared" si="269"/>
        <v>0</v>
      </c>
      <c r="BR65" s="95">
        <f t="shared" si="270"/>
        <v>0</v>
      </c>
      <c r="BS65" s="95">
        <f>BQ65+BR65</f>
        <v>0</v>
      </c>
      <c r="BT65" s="98">
        <f>BU65+CB65</f>
        <v>0</v>
      </c>
      <c r="BU65" s="98">
        <f>BW65+BX65+BY65+BZ65+CA65</f>
        <v>0</v>
      </c>
      <c r="BV65" s="86"/>
      <c r="BW65" s="87"/>
      <c r="BX65" s="87"/>
      <c r="BY65" s="87"/>
      <c r="BZ65" s="87"/>
      <c r="CA65" s="87"/>
      <c r="CB65" s="85">
        <v>0</v>
      </c>
      <c r="CC65" s="87"/>
      <c r="CD65" s="87"/>
      <c r="CE65" s="87"/>
      <c r="CF65" s="90">
        <f t="shared" si="271"/>
        <v>0</v>
      </c>
      <c r="CG65" s="90">
        <f t="shared" si="272"/>
        <v>0</v>
      </c>
      <c r="CH65" s="9">
        <v>51885</v>
      </c>
      <c r="CI65" s="9">
        <v>27135</v>
      </c>
      <c r="CJ65" s="101">
        <f t="shared" si="273"/>
        <v>0</v>
      </c>
      <c r="CK65" s="101">
        <f t="shared" si="274"/>
        <v>0</v>
      </c>
      <c r="CL65" s="101">
        <f>CJ65+CK65</f>
        <v>0</v>
      </c>
    </row>
    <row r="66" spans="1:90" x14ac:dyDescent="0.25">
      <c r="A66" s="30"/>
      <c r="B66" s="31"/>
      <c r="C66" s="32"/>
      <c r="D66" s="33" t="s">
        <v>255</v>
      </c>
      <c r="E66" s="31"/>
      <c r="F66" s="31"/>
      <c r="G66" s="31"/>
      <c r="H66" s="34">
        <f t="shared" ref="H66:AB66" si="275">SUBTOTAL(9,H63:H65)</f>
        <v>948380</v>
      </c>
      <c r="I66" s="34">
        <f t="shared" si="275"/>
        <v>358380</v>
      </c>
      <c r="J66" s="34">
        <f t="shared" si="275"/>
        <v>5.5</v>
      </c>
      <c r="K66" s="34">
        <f t="shared" si="275"/>
        <v>138380</v>
      </c>
      <c r="L66" s="34">
        <f t="shared" si="275"/>
        <v>0</v>
      </c>
      <c r="M66" s="34">
        <f t="shared" si="275"/>
        <v>220000</v>
      </c>
      <c r="N66" s="34">
        <f t="shared" si="275"/>
        <v>0</v>
      </c>
      <c r="O66" s="34">
        <f t="shared" si="275"/>
        <v>0</v>
      </c>
      <c r="P66" s="34">
        <f t="shared" si="275"/>
        <v>590000</v>
      </c>
      <c r="Q66" s="34">
        <f t="shared" si="275"/>
        <v>0</v>
      </c>
      <c r="R66" s="34">
        <f t="shared" si="275"/>
        <v>590000</v>
      </c>
      <c r="S66" s="34">
        <f t="shared" si="275"/>
        <v>0</v>
      </c>
      <c r="T66" s="34">
        <f t="shared" si="275"/>
        <v>-220000</v>
      </c>
      <c r="U66" s="34">
        <f t="shared" si="275"/>
        <v>-590000</v>
      </c>
      <c r="V66" s="34">
        <f t="shared" si="275"/>
        <v>-143000</v>
      </c>
      <c r="W66" s="34">
        <f t="shared" si="275"/>
        <v>-383500</v>
      </c>
      <c r="X66" s="34">
        <f t="shared" si="275"/>
        <v>107952</v>
      </c>
      <c r="Y66" s="34">
        <f t="shared" si="275"/>
        <v>54265</v>
      </c>
      <c r="Z66" s="48">
        <f t="shared" si="275"/>
        <v>-0.39</v>
      </c>
      <c r="AA66" s="48">
        <f t="shared" si="275"/>
        <v>-2.17</v>
      </c>
      <c r="AB66" s="48">
        <f t="shared" si="275"/>
        <v>-2.56</v>
      </c>
      <c r="AC66" s="48">
        <v>-0.25</v>
      </c>
      <c r="AD66" s="48">
        <v>-1.41</v>
      </c>
      <c r="AE66" s="48">
        <f t="shared" ref="AE66:AX66" si="276">SUBTOTAL(9,AE63:AE65)</f>
        <v>-1.66</v>
      </c>
      <c r="AF66" s="34">
        <f t="shared" si="276"/>
        <v>948380</v>
      </c>
      <c r="AG66" s="34">
        <f t="shared" si="276"/>
        <v>358380</v>
      </c>
      <c r="AH66" s="34">
        <f t="shared" si="276"/>
        <v>5.5</v>
      </c>
      <c r="AI66" s="34">
        <f t="shared" si="276"/>
        <v>138380</v>
      </c>
      <c r="AJ66" s="34">
        <f t="shared" si="276"/>
        <v>0</v>
      </c>
      <c r="AK66" s="34">
        <f t="shared" si="276"/>
        <v>220000</v>
      </c>
      <c r="AL66" s="34">
        <f t="shared" si="276"/>
        <v>0</v>
      </c>
      <c r="AM66" s="34">
        <f t="shared" si="276"/>
        <v>0</v>
      </c>
      <c r="AN66" s="34">
        <f t="shared" si="276"/>
        <v>590000</v>
      </c>
      <c r="AO66" s="34">
        <f t="shared" si="276"/>
        <v>0</v>
      </c>
      <c r="AP66" s="34">
        <f t="shared" si="276"/>
        <v>590000</v>
      </c>
      <c r="AQ66" s="34">
        <f t="shared" si="276"/>
        <v>0</v>
      </c>
      <c r="AR66" s="34">
        <f t="shared" si="276"/>
        <v>-77000</v>
      </c>
      <c r="AS66" s="34">
        <f t="shared" si="276"/>
        <v>-206500</v>
      </c>
      <c r="AT66" s="34">
        <f t="shared" si="276"/>
        <v>107952</v>
      </c>
      <c r="AU66" s="34">
        <f t="shared" si="276"/>
        <v>54265</v>
      </c>
      <c r="AV66" s="48">
        <f t="shared" si="276"/>
        <v>-0.14000000000000001</v>
      </c>
      <c r="AW66" s="48">
        <f t="shared" si="276"/>
        <v>-0.76</v>
      </c>
      <c r="AX66" s="48">
        <f t="shared" si="276"/>
        <v>-0.9</v>
      </c>
      <c r="AY66"/>
      <c r="AZ66"/>
      <c r="BA66" s="34">
        <f t="shared" ref="BA66:BS66" si="277">SUBTOTAL(9,BA63:BA65)</f>
        <v>1031850</v>
      </c>
      <c r="BB66" s="34">
        <f t="shared" si="277"/>
        <v>358380</v>
      </c>
      <c r="BC66" s="34">
        <f t="shared" si="277"/>
        <v>5.5</v>
      </c>
      <c r="BD66" s="34">
        <f t="shared" si="277"/>
        <v>138380</v>
      </c>
      <c r="BE66" s="34">
        <f t="shared" si="277"/>
        <v>0</v>
      </c>
      <c r="BF66" s="34">
        <f t="shared" si="277"/>
        <v>220000</v>
      </c>
      <c r="BG66" s="34">
        <f t="shared" si="277"/>
        <v>0</v>
      </c>
      <c r="BH66" s="34">
        <f t="shared" si="277"/>
        <v>0</v>
      </c>
      <c r="BI66" s="34">
        <f t="shared" si="277"/>
        <v>673470</v>
      </c>
      <c r="BJ66" s="34">
        <f t="shared" si="277"/>
        <v>0</v>
      </c>
      <c r="BK66" s="34">
        <f t="shared" si="277"/>
        <v>673470</v>
      </c>
      <c r="BL66" s="34">
        <f t="shared" si="277"/>
        <v>0</v>
      </c>
      <c r="BM66" s="34">
        <f t="shared" si="277"/>
        <v>0</v>
      </c>
      <c r="BN66" s="34">
        <f t="shared" si="277"/>
        <v>83470</v>
      </c>
      <c r="BO66" s="34">
        <f t="shared" si="277"/>
        <v>107952</v>
      </c>
      <c r="BP66" s="34">
        <f t="shared" si="277"/>
        <v>54265</v>
      </c>
      <c r="BQ66" s="48">
        <f t="shared" si="277"/>
        <v>0</v>
      </c>
      <c r="BR66" s="48">
        <f t="shared" si="277"/>
        <v>-0.31</v>
      </c>
      <c r="BS66" s="48">
        <f t="shared" si="277"/>
        <v>-0.31</v>
      </c>
      <c r="BT66" s="34">
        <f t="shared" ref="BT66:CL66" si="278">SUBTOTAL(9,BT63:BT65)</f>
        <v>780000</v>
      </c>
      <c r="BU66" s="34">
        <f t="shared" si="278"/>
        <v>381787</v>
      </c>
      <c r="BV66" s="34">
        <f t="shared" si="278"/>
        <v>5.5</v>
      </c>
      <c r="BW66" s="34">
        <f t="shared" si="278"/>
        <v>138380</v>
      </c>
      <c r="BX66" s="34">
        <f t="shared" si="278"/>
        <v>0</v>
      </c>
      <c r="BY66" s="34">
        <f t="shared" si="278"/>
        <v>20000</v>
      </c>
      <c r="BZ66" s="34">
        <f t="shared" si="278"/>
        <v>0</v>
      </c>
      <c r="CA66" s="34">
        <f t="shared" si="278"/>
        <v>223407</v>
      </c>
      <c r="CB66" s="34">
        <f t="shared" si="278"/>
        <v>398213</v>
      </c>
      <c r="CC66" s="34">
        <f t="shared" si="278"/>
        <v>0</v>
      </c>
      <c r="CD66" s="34">
        <f t="shared" si="278"/>
        <v>398213</v>
      </c>
      <c r="CE66" s="34">
        <f t="shared" si="278"/>
        <v>0</v>
      </c>
      <c r="CF66" s="34">
        <f t="shared" si="278"/>
        <v>-200000</v>
      </c>
      <c r="CG66" s="34">
        <f t="shared" si="278"/>
        <v>-275257</v>
      </c>
      <c r="CH66" s="34">
        <f t="shared" si="278"/>
        <v>107952</v>
      </c>
      <c r="CI66" s="34">
        <f t="shared" si="278"/>
        <v>54265</v>
      </c>
      <c r="CJ66" s="64">
        <f t="shared" si="278"/>
        <v>0.36</v>
      </c>
      <c r="CK66" s="64">
        <f t="shared" si="278"/>
        <v>1.01</v>
      </c>
      <c r="CL66" s="64">
        <f t="shared" si="278"/>
        <v>1.37</v>
      </c>
    </row>
    <row r="67" spans="1:90" x14ac:dyDescent="0.25">
      <c r="A67" s="26">
        <v>1422</v>
      </c>
      <c r="B67" s="6">
        <v>600010643</v>
      </c>
      <c r="C67" s="27">
        <v>46747974</v>
      </c>
      <c r="D67" s="28" t="s">
        <v>35</v>
      </c>
      <c r="E67" s="6">
        <v>3122</v>
      </c>
      <c r="F67" s="6" t="s">
        <v>18</v>
      </c>
      <c r="G67" s="6" t="s">
        <v>19</v>
      </c>
      <c r="H67" s="41">
        <f>I67+P67</f>
        <v>200000</v>
      </c>
      <c r="I67" s="41">
        <f>K67+L67+M67+N67+O67</f>
        <v>0</v>
      </c>
      <c r="J67" s="5"/>
      <c r="K67" s="9"/>
      <c r="L67" s="9"/>
      <c r="M67" s="9"/>
      <c r="N67" s="9"/>
      <c r="O67" s="9"/>
      <c r="P67" s="41">
        <f>Q67+R67+S67</f>
        <v>200000</v>
      </c>
      <c r="Q67" s="9"/>
      <c r="R67" s="9">
        <v>200000</v>
      </c>
      <c r="S67" s="9"/>
      <c r="T67" s="73">
        <f>(L67+M67+N67)*-1</f>
        <v>0</v>
      </c>
      <c r="U67" s="73">
        <f>(Q67+R67)*-1</f>
        <v>-200000</v>
      </c>
      <c r="V67" s="9">
        <f>ROUND(T67*0.65,0)</f>
        <v>0</v>
      </c>
      <c r="W67" s="9">
        <f>ROUND(U67*0.65,0)</f>
        <v>-130000</v>
      </c>
      <c r="X67" s="9">
        <v>56067</v>
      </c>
      <c r="Y67" s="9">
        <v>27130</v>
      </c>
      <c r="Z67" s="78">
        <f>IF(T67=0,0,ROUND((T67+L67)/X67/10,2))</f>
        <v>0</v>
      </c>
      <c r="AA67" s="78">
        <f>IF(U67=0,0,ROUND((U67+Q67)/Y67/10,2))</f>
        <v>-0.74</v>
      </c>
      <c r="AB67" s="78">
        <f>Z67+AA67</f>
        <v>-0.74</v>
      </c>
      <c r="AC67" s="47">
        <v>0</v>
      </c>
      <c r="AD67" s="47">
        <v>-0.48</v>
      </c>
      <c r="AE67" s="47">
        <f>AC67+AD67</f>
        <v>-0.48</v>
      </c>
      <c r="AF67" s="41">
        <f>AG67+AN67</f>
        <v>218000</v>
      </c>
      <c r="AG67" s="41">
        <f>AI67+AJ67+AK67+AL67+AM67</f>
        <v>18000</v>
      </c>
      <c r="AH67" s="86"/>
      <c r="AI67" s="87"/>
      <c r="AJ67" s="87">
        <v>18000</v>
      </c>
      <c r="AK67" s="87"/>
      <c r="AL67" s="87"/>
      <c r="AM67" s="87"/>
      <c r="AN67" s="85">
        <f>AO67+AP67+AQ67</f>
        <v>200000</v>
      </c>
      <c r="AO67" s="87"/>
      <c r="AP67" s="87">
        <v>200000</v>
      </c>
      <c r="AQ67" s="87"/>
      <c r="AR67" s="90">
        <f>((AL67+AK67+AJ67)-((V67)*-1))*-1</f>
        <v>-18000</v>
      </c>
      <c r="AS67" s="90">
        <f>((AO67+AP67)-((W67)*-1))*-1</f>
        <v>-70000</v>
      </c>
      <c r="AT67" s="9">
        <v>56067</v>
      </c>
      <c r="AU67" s="9">
        <v>27130</v>
      </c>
      <c r="AV67" s="95">
        <f t="shared" ref="AV67" si="279">ROUND((AY67/AT67/10)+(AC67),2)*-1</f>
        <v>0</v>
      </c>
      <c r="AW67" s="95">
        <f t="shared" ref="AW67" si="280">ROUND((AZ67/AU67/10)+AD67,2)*-1</f>
        <v>-0.26</v>
      </c>
      <c r="AX67" s="95">
        <f>AV67+AW67</f>
        <v>-0.26</v>
      </c>
      <c r="AY67" s="97">
        <f t="shared" ref="AY67:AY68" si="281">AK67+AL67</f>
        <v>0</v>
      </c>
      <c r="AZ67" s="97">
        <f t="shared" ref="AZ67:AZ68" si="282">AP67</f>
        <v>200000</v>
      </c>
      <c r="BA67" s="98">
        <f>BB67+BI67</f>
        <v>134530</v>
      </c>
      <c r="BB67" s="98">
        <f>BD67+BE67+BF67+BG67+BH67</f>
        <v>18000</v>
      </c>
      <c r="BC67" s="99"/>
      <c r="BD67" s="90"/>
      <c r="BE67" s="90">
        <v>18000</v>
      </c>
      <c r="BF67" s="90"/>
      <c r="BG67" s="90"/>
      <c r="BH67" s="90"/>
      <c r="BI67" s="98">
        <f>BJ67+BK67+BL67</f>
        <v>116530</v>
      </c>
      <c r="BJ67" s="90"/>
      <c r="BK67" s="87">
        <v>116530</v>
      </c>
      <c r="BL67" s="90"/>
      <c r="BM67" s="90">
        <f t="shared" ref="BM67:BM68" si="283">(BE67+BF67+BG67)-(AJ67+AK67+AL67)</f>
        <v>0</v>
      </c>
      <c r="BN67" s="87">
        <f t="shared" ref="BN67:BN68" si="284">(BJ67+BK67)-(AO67+AP67)</f>
        <v>-83470</v>
      </c>
      <c r="BO67" s="9">
        <v>56067</v>
      </c>
      <c r="BP67" s="9">
        <v>27130</v>
      </c>
      <c r="BQ67" s="95">
        <f t="shared" ref="BQ67" si="285">ROUND(((BF67+BG67)-(AK67+AL67))/BO67/10,2)*-1</f>
        <v>0</v>
      </c>
      <c r="BR67" s="95">
        <f t="shared" ref="BR67" si="286">ROUND(((BK67-AP67)/BP67/10),2)*-1</f>
        <v>0.31</v>
      </c>
      <c r="BS67" s="95">
        <f>BQ67+BR67</f>
        <v>0.31</v>
      </c>
      <c r="BT67" s="98">
        <f>BU67+CB67</f>
        <v>134530</v>
      </c>
      <c r="BU67" s="98">
        <f>BW67+BX67+BY67+BZ67+CA67</f>
        <v>18000</v>
      </c>
      <c r="BV67" s="99"/>
      <c r="BW67" s="90"/>
      <c r="BX67" s="90">
        <v>18000</v>
      </c>
      <c r="BY67" s="90"/>
      <c r="BZ67" s="90"/>
      <c r="CA67" s="90"/>
      <c r="CB67" s="98">
        <f>CC67+CD67+CE67</f>
        <v>116530</v>
      </c>
      <c r="CC67" s="90"/>
      <c r="CD67" s="87">
        <v>116530</v>
      </c>
      <c r="CE67" s="90"/>
      <c r="CF67" s="90">
        <f t="shared" ref="CF67:CF68" si="287">(BX67+BY67+BZ67)-(BE67+BF67+BG67)</f>
        <v>0</v>
      </c>
      <c r="CG67" s="90">
        <f t="shared" ref="CG67:CG68" si="288">(CC67+CD67)-(BJ67+BK67)</f>
        <v>0</v>
      </c>
      <c r="CH67" s="9">
        <v>56067</v>
      </c>
      <c r="CI67" s="9">
        <v>27130</v>
      </c>
      <c r="CJ67" s="101">
        <f t="shared" ref="CJ67" si="289">ROUND(((BY67+BZ67)-(BF67+BG67))/CH67/10,2)*-1</f>
        <v>0</v>
      </c>
      <c r="CK67" s="101">
        <f t="shared" ref="CK67" si="290">ROUND(((CD67-BK67)/CI67/10),2)*-1</f>
        <v>0</v>
      </c>
      <c r="CL67" s="101">
        <f>CJ67+CK67</f>
        <v>0</v>
      </c>
    </row>
    <row r="68" spans="1:90" x14ac:dyDescent="0.25">
      <c r="A68" s="5">
        <v>1422</v>
      </c>
      <c r="B68" s="2">
        <v>600010643</v>
      </c>
      <c r="C68" s="7">
        <v>46747974</v>
      </c>
      <c r="D68" s="8" t="s">
        <v>35</v>
      </c>
      <c r="E68" s="20">
        <v>3122</v>
      </c>
      <c r="F68" s="20" t="s">
        <v>110</v>
      </c>
      <c r="G68" s="20" t="s">
        <v>96</v>
      </c>
      <c r="H68" s="41">
        <f>I68+P68</f>
        <v>0</v>
      </c>
      <c r="I68" s="41">
        <f>K68+L68+M68+N68+O68</f>
        <v>0</v>
      </c>
      <c r="J68" s="5"/>
      <c r="K68" s="9"/>
      <c r="L68" s="9"/>
      <c r="M68" s="9"/>
      <c r="N68" s="9"/>
      <c r="O68" s="9"/>
      <c r="P68" s="41">
        <f>Q68+R68+S68</f>
        <v>0</v>
      </c>
      <c r="Q68" s="9"/>
      <c r="R68" s="9"/>
      <c r="S68" s="9"/>
      <c r="T68" s="73">
        <f>(L68+M68+N68)*-1</f>
        <v>0</v>
      </c>
      <c r="U68" s="73">
        <f>(Q68+R68)*-1</f>
        <v>0</v>
      </c>
      <c r="V68" s="9">
        <f>ROUND(T68*0.65,0)</f>
        <v>0</v>
      </c>
      <c r="W68" s="9">
        <f>ROUND(U68*0.65,0)</f>
        <v>0</v>
      </c>
      <c r="X68" s="46" t="s">
        <v>225</v>
      </c>
      <c r="Y68" s="46" t="s">
        <v>225</v>
      </c>
      <c r="Z68" s="78">
        <f>IF(T68=0,0,ROUND((T68+L68)/X68/10,2))</f>
        <v>0</v>
      </c>
      <c r="AA68" s="78">
        <f>IF(U68=0,0,ROUND((U68+Q68)/Y68/10,2))</f>
        <v>0</v>
      </c>
      <c r="AB68" s="78">
        <f>Z68+AA68</f>
        <v>0</v>
      </c>
      <c r="AC68" s="47">
        <v>0</v>
      </c>
      <c r="AD68" s="47">
        <v>0</v>
      </c>
      <c r="AE68" s="47">
        <f>AC68+AD68</f>
        <v>0</v>
      </c>
      <c r="AF68" s="41">
        <f>AG68+AN68</f>
        <v>0</v>
      </c>
      <c r="AG68" s="41">
        <f>AI68+AJ68+AK68+AL68+AM68</f>
        <v>0</v>
      </c>
      <c r="AH68" s="86"/>
      <c r="AI68" s="87"/>
      <c r="AJ68" s="87"/>
      <c r="AK68" s="87"/>
      <c r="AL68" s="87"/>
      <c r="AM68" s="87"/>
      <c r="AN68" s="85">
        <f>AO68+AP68+AQ68</f>
        <v>0</v>
      </c>
      <c r="AO68" s="87"/>
      <c r="AP68" s="87"/>
      <c r="AQ68" s="87"/>
      <c r="AR68" s="90">
        <f>((AL68+AK68+AJ68)-((V68)*-1))*-1</f>
        <v>0</v>
      </c>
      <c r="AS68" s="90">
        <f>((AO68+AP68)-((W68)*-1))*-1</f>
        <v>0</v>
      </c>
      <c r="AT68" s="46" t="s">
        <v>225</v>
      </c>
      <c r="AU68" s="46" t="s">
        <v>225</v>
      </c>
      <c r="AV68" s="95">
        <v>0</v>
      </c>
      <c r="AW68" s="95">
        <v>0</v>
      </c>
      <c r="AX68" s="95">
        <f>AV68+AW68</f>
        <v>0</v>
      </c>
      <c r="AY68" s="97">
        <f t="shared" si="281"/>
        <v>0</v>
      </c>
      <c r="AZ68" s="97">
        <f t="shared" si="282"/>
        <v>0</v>
      </c>
      <c r="BA68" s="98">
        <f>BB68+BI68</f>
        <v>0</v>
      </c>
      <c r="BB68" s="98">
        <f>BD68+BE68+BF68+BG68+BH68</f>
        <v>0</v>
      </c>
      <c r="BC68" s="99"/>
      <c r="BD68" s="90"/>
      <c r="BE68" s="90"/>
      <c r="BF68" s="90"/>
      <c r="BG68" s="90"/>
      <c r="BH68" s="90"/>
      <c r="BI68" s="98">
        <f>BJ68+BK68+BL68</f>
        <v>0</v>
      </c>
      <c r="BJ68" s="90"/>
      <c r="BK68" s="90"/>
      <c r="BL68" s="90"/>
      <c r="BM68" s="90">
        <f t="shared" si="283"/>
        <v>0</v>
      </c>
      <c r="BN68" s="90">
        <f t="shared" si="284"/>
        <v>0</v>
      </c>
      <c r="BO68" s="46" t="s">
        <v>225</v>
      </c>
      <c r="BP68" s="46" t="s">
        <v>225</v>
      </c>
      <c r="BQ68" s="95">
        <v>0</v>
      </c>
      <c r="BR68" s="95">
        <v>0</v>
      </c>
      <c r="BS68" s="95">
        <f>BQ68+BR68</f>
        <v>0</v>
      </c>
      <c r="BT68" s="98">
        <f>BU68+CB68</f>
        <v>0</v>
      </c>
      <c r="BU68" s="98">
        <f>BW68+BX68+BY68+BZ68+CA68</f>
        <v>0</v>
      </c>
      <c r="BV68" s="99"/>
      <c r="BW68" s="90"/>
      <c r="BX68" s="90"/>
      <c r="BY68" s="90"/>
      <c r="BZ68" s="90"/>
      <c r="CA68" s="90"/>
      <c r="CB68" s="98">
        <f>CC68+CD68+CE68</f>
        <v>0</v>
      </c>
      <c r="CC68" s="90"/>
      <c r="CD68" s="90"/>
      <c r="CE68" s="90"/>
      <c r="CF68" s="90">
        <f t="shared" si="287"/>
        <v>0</v>
      </c>
      <c r="CG68" s="90">
        <f t="shared" si="288"/>
        <v>0</v>
      </c>
      <c r="CH68" s="46" t="s">
        <v>225</v>
      </c>
      <c r="CI68" s="46" t="s">
        <v>225</v>
      </c>
      <c r="CJ68" s="101">
        <v>0</v>
      </c>
      <c r="CK68" s="101">
        <v>0</v>
      </c>
      <c r="CL68" s="101">
        <f>CJ68+CK68</f>
        <v>0</v>
      </c>
    </row>
    <row r="69" spans="1:90" x14ac:dyDescent="0.25">
      <c r="A69" s="30"/>
      <c r="B69" s="31"/>
      <c r="C69" s="32"/>
      <c r="D69" s="33" t="s">
        <v>163</v>
      </c>
      <c r="E69" s="35"/>
      <c r="F69" s="35"/>
      <c r="G69" s="35"/>
      <c r="H69" s="34">
        <f t="shared" ref="H69:AB69" si="291">SUBTOTAL(9,H67:H68)</f>
        <v>200000</v>
      </c>
      <c r="I69" s="34">
        <f t="shared" si="291"/>
        <v>0</v>
      </c>
      <c r="J69" s="34">
        <f t="shared" si="291"/>
        <v>0</v>
      </c>
      <c r="K69" s="34">
        <f t="shared" si="291"/>
        <v>0</v>
      </c>
      <c r="L69" s="34">
        <f t="shared" si="291"/>
        <v>0</v>
      </c>
      <c r="M69" s="34">
        <f t="shared" si="291"/>
        <v>0</v>
      </c>
      <c r="N69" s="34">
        <f t="shared" si="291"/>
        <v>0</v>
      </c>
      <c r="O69" s="34">
        <f t="shared" si="291"/>
        <v>0</v>
      </c>
      <c r="P69" s="34">
        <f t="shared" si="291"/>
        <v>200000</v>
      </c>
      <c r="Q69" s="34">
        <f t="shared" si="291"/>
        <v>0</v>
      </c>
      <c r="R69" s="34">
        <f t="shared" si="291"/>
        <v>200000</v>
      </c>
      <c r="S69" s="34">
        <f t="shared" si="291"/>
        <v>0</v>
      </c>
      <c r="T69" s="34">
        <f t="shared" si="291"/>
        <v>0</v>
      </c>
      <c r="U69" s="34">
        <f t="shared" si="291"/>
        <v>-200000</v>
      </c>
      <c r="V69" s="34">
        <f t="shared" si="291"/>
        <v>0</v>
      </c>
      <c r="W69" s="34">
        <f t="shared" si="291"/>
        <v>-130000</v>
      </c>
      <c r="X69" s="34">
        <f t="shared" si="291"/>
        <v>56067</v>
      </c>
      <c r="Y69" s="34">
        <f t="shared" si="291"/>
        <v>27130</v>
      </c>
      <c r="Z69" s="48">
        <f t="shared" si="291"/>
        <v>0</v>
      </c>
      <c r="AA69" s="48">
        <f t="shared" si="291"/>
        <v>-0.74</v>
      </c>
      <c r="AB69" s="48">
        <f t="shared" si="291"/>
        <v>-0.74</v>
      </c>
      <c r="AC69" s="48">
        <v>0</v>
      </c>
      <c r="AD69" s="48">
        <v>-0.48</v>
      </c>
      <c r="AE69" s="48">
        <f t="shared" ref="AE69:AX69" si="292">SUBTOTAL(9,AE67:AE68)</f>
        <v>-0.48</v>
      </c>
      <c r="AF69" s="34">
        <f t="shared" si="292"/>
        <v>218000</v>
      </c>
      <c r="AG69" s="34">
        <f t="shared" si="292"/>
        <v>18000</v>
      </c>
      <c r="AH69" s="34">
        <f t="shared" si="292"/>
        <v>0</v>
      </c>
      <c r="AI69" s="34">
        <f t="shared" si="292"/>
        <v>0</v>
      </c>
      <c r="AJ69" s="34">
        <f t="shared" si="292"/>
        <v>18000</v>
      </c>
      <c r="AK69" s="34">
        <f t="shared" si="292"/>
        <v>0</v>
      </c>
      <c r="AL69" s="34">
        <f t="shared" si="292"/>
        <v>0</v>
      </c>
      <c r="AM69" s="34">
        <f t="shared" si="292"/>
        <v>0</v>
      </c>
      <c r="AN69" s="34">
        <f t="shared" si="292"/>
        <v>200000</v>
      </c>
      <c r="AO69" s="34">
        <f t="shared" si="292"/>
        <v>0</v>
      </c>
      <c r="AP69" s="34">
        <f t="shared" si="292"/>
        <v>200000</v>
      </c>
      <c r="AQ69" s="34">
        <f t="shared" si="292"/>
        <v>0</v>
      </c>
      <c r="AR69" s="34">
        <f t="shared" si="292"/>
        <v>-18000</v>
      </c>
      <c r="AS69" s="34">
        <f t="shared" si="292"/>
        <v>-70000</v>
      </c>
      <c r="AT69" s="34">
        <f t="shared" si="292"/>
        <v>56067</v>
      </c>
      <c r="AU69" s="34">
        <f t="shared" si="292"/>
        <v>27130</v>
      </c>
      <c r="AV69" s="48">
        <f t="shared" si="292"/>
        <v>0</v>
      </c>
      <c r="AW69" s="48">
        <f t="shared" si="292"/>
        <v>-0.26</v>
      </c>
      <c r="AX69" s="48">
        <f t="shared" si="292"/>
        <v>-0.26</v>
      </c>
      <c r="AY69"/>
      <c r="AZ69"/>
      <c r="BA69" s="34">
        <f t="shared" ref="BA69:BS69" si="293">SUBTOTAL(9,BA67:BA68)</f>
        <v>134530</v>
      </c>
      <c r="BB69" s="34">
        <f t="shared" si="293"/>
        <v>18000</v>
      </c>
      <c r="BC69" s="34">
        <f t="shared" si="293"/>
        <v>0</v>
      </c>
      <c r="BD69" s="34">
        <f t="shared" si="293"/>
        <v>0</v>
      </c>
      <c r="BE69" s="34">
        <f t="shared" si="293"/>
        <v>18000</v>
      </c>
      <c r="BF69" s="34">
        <f t="shared" si="293"/>
        <v>0</v>
      </c>
      <c r="BG69" s="34">
        <f t="shared" si="293"/>
        <v>0</v>
      </c>
      <c r="BH69" s="34">
        <f t="shared" si="293"/>
        <v>0</v>
      </c>
      <c r="BI69" s="34">
        <f t="shared" si="293"/>
        <v>116530</v>
      </c>
      <c r="BJ69" s="34">
        <f t="shared" si="293"/>
        <v>0</v>
      </c>
      <c r="BK69" s="34">
        <f t="shared" si="293"/>
        <v>116530</v>
      </c>
      <c r="BL69" s="34">
        <f t="shared" si="293"/>
        <v>0</v>
      </c>
      <c r="BM69" s="34">
        <f t="shared" si="293"/>
        <v>0</v>
      </c>
      <c r="BN69" s="34">
        <f t="shared" si="293"/>
        <v>-83470</v>
      </c>
      <c r="BO69" s="34">
        <f t="shared" si="293"/>
        <v>56067</v>
      </c>
      <c r="BP69" s="34">
        <f t="shared" si="293"/>
        <v>27130</v>
      </c>
      <c r="BQ69" s="48">
        <f t="shared" si="293"/>
        <v>0</v>
      </c>
      <c r="BR69" s="48">
        <f t="shared" si="293"/>
        <v>0.31</v>
      </c>
      <c r="BS69" s="48">
        <f t="shared" si="293"/>
        <v>0.31</v>
      </c>
      <c r="BT69" s="34">
        <f t="shared" ref="BT69:CL69" si="294">SUBTOTAL(9,BT67:BT68)</f>
        <v>134530</v>
      </c>
      <c r="BU69" s="34">
        <f t="shared" si="294"/>
        <v>18000</v>
      </c>
      <c r="BV69" s="34">
        <f t="shared" si="294"/>
        <v>0</v>
      </c>
      <c r="BW69" s="34">
        <f t="shared" si="294"/>
        <v>0</v>
      </c>
      <c r="BX69" s="34">
        <f t="shared" si="294"/>
        <v>18000</v>
      </c>
      <c r="BY69" s="34">
        <f t="shared" si="294"/>
        <v>0</v>
      </c>
      <c r="BZ69" s="34">
        <f t="shared" si="294"/>
        <v>0</v>
      </c>
      <c r="CA69" s="34">
        <f t="shared" si="294"/>
        <v>0</v>
      </c>
      <c r="CB69" s="34">
        <f t="shared" si="294"/>
        <v>116530</v>
      </c>
      <c r="CC69" s="34">
        <f t="shared" si="294"/>
        <v>0</v>
      </c>
      <c r="CD69" s="34">
        <f t="shared" si="294"/>
        <v>116530</v>
      </c>
      <c r="CE69" s="34">
        <f t="shared" si="294"/>
        <v>0</v>
      </c>
      <c r="CF69" s="34">
        <f t="shared" si="294"/>
        <v>0</v>
      </c>
      <c r="CG69" s="34">
        <f t="shared" si="294"/>
        <v>0</v>
      </c>
      <c r="CH69" s="34">
        <f t="shared" si="294"/>
        <v>56067</v>
      </c>
      <c r="CI69" s="34">
        <f t="shared" si="294"/>
        <v>27130</v>
      </c>
      <c r="CJ69" s="64">
        <f t="shared" si="294"/>
        <v>0</v>
      </c>
      <c r="CK69" s="64">
        <f t="shared" si="294"/>
        <v>0</v>
      </c>
      <c r="CL69" s="64">
        <f t="shared" si="294"/>
        <v>0</v>
      </c>
    </row>
    <row r="70" spans="1:90" x14ac:dyDescent="0.25">
      <c r="A70" s="26">
        <v>1424</v>
      </c>
      <c r="B70" s="6">
        <v>600020347</v>
      </c>
      <c r="C70" s="27">
        <v>49864688</v>
      </c>
      <c r="D70" s="28" t="s">
        <v>36</v>
      </c>
      <c r="E70" s="6">
        <v>3122</v>
      </c>
      <c r="F70" s="6" t="s">
        <v>18</v>
      </c>
      <c r="G70" s="6" t="s">
        <v>19</v>
      </c>
      <c r="H70" s="41">
        <f>I70+P70</f>
        <v>215640</v>
      </c>
      <c r="I70" s="41">
        <f>K70+L70+M70+N70+O70</f>
        <v>125640</v>
      </c>
      <c r="J70" s="5">
        <v>4</v>
      </c>
      <c r="K70" s="9">
        <v>100640</v>
      </c>
      <c r="L70" s="9">
        <v>25000</v>
      </c>
      <c r="M70" s="9"/>
      <c r="N70" s="9"/>
      <c r="O70" s="9"/>
      <c r="P70" s="41">
        <f>Q70+R70+S70</f>
        <v>90000</v>
      </c>
      <c r="Q70" s="9"/>
      <c r="R70" s="9">
        <v>90000</v>
      </c>
      <c r="S70" s="9"/>
      <c r="T70" s="73">
        <f>(L70+M70+N70)*-1</f>
        <v>-25000</v>
      </c>
      <c r="U70" s="73">
        <f>(Q70+R70)*-1</f>
        <v>-90000</v>
      </c>
      <c r="V70" s="9">
        <f t="shared" ref="V70:W73" si="295">ROUND(T70*0.65,0)</f>
        <v>-16250</v>
      </c>
      <c r="W70" s="9">
        <f t="shared" si="295"/>
        <v>-58500</v>
      </c>
      <c r="X70" s="9">
        <v>56067</v>
      </c>
      <c r="Y70" s="9">
        <v>27130</v>
      </c>
      <c r="Z70" s="78">
        <f>IF(T70=0,0,ROUND((T70+L70)/X70/10,2))</f>
        <v>0</v>
      </c>
      <c r="AA70" s="78">
        <f>IF(U70=0,0,ROUND((U70+Q70)/Y70/10,2))</f>
        <v>-0.33</v>
      </c>
      <c r="AB70" s="78">
        <f>Z70+AA70</f>
        <v>-0.33</v>
      </c>
      <c r="AC70" s="47">
        <v>-0.03</v>
      </c>
      <c r="AD70" s="47">
        <v>-0.21</v>
      </c>
      <c r="AE70" s="47">
        <f>AC70+AD70</f>
        <v>-0.24</v>
      </c>
      <c r="AF70" s="41">
        <f>AG70+AN70</f>
        <v>215640</v>
      </c>
      <c r="AG70" s="41">
        <f>AI70+AJ70+AK70+AL70+AM70</f>
        <v>125640</v>
      </c>
      <c r="AH70" s="5">
        <v>4</v>
      </c>
      <c r="AI70" s="9">
        <v>100640</v>
      </c>
      <c r="AJ70" s="9">
        <v>25000</v>
      </c>
      <c r="AK70" s="9"/>
      <c r="AL70" s="9"/>
      <c r="AM70" s="9"/>
      <c r="AN70" s="41">
        <f>AO70+AP70+AQ70</f>
        <v>90000</v>
      </c>
      <c r="AO70" s="9"/>
      <c r="AP70" s="9">
        <v>90000</v>
      </c>
      <c r="AQ70" s="9"/>
      <c r="AR70" s="90">
        <f>((AL70+AK70+AJ70)-((V70)*-1))*-1</f>
        <v>-8750</v>
      </c>
      <c r="AS70" s="90">
        <f>((AO70+AP70)-((W70)*-1))*-1</f>
        <v>-31500</v>
      </c>
      <c r="AT70" s="9">
        <v>56067</v>
      </c>
      <c r="AU70" s="9">
        <v>27130</v>
      </c>
      <c r="AV70" s="95">
        <f t="shared" ref="AV70:AV73" si="296">ROUND((AY70/AT70/10)+(AC70),2)*-1</f>
        <v>0.03</v>
      </c>
      <c r="AW70" s="95">
        <f t="shared" ref="AW70:AW73" si="297">ROUND((AZ70/AU70/10)+AD70,2)*-1</f>
        <v>-0.12</v>
      </c>
      <c r="AX70" s="95">
        <f>AV70+AW70</f>
        <v>-0.09</v>
      </c>
      <c r="AY70" s="97">
        <f t="shared" ref="AY70:AY73" si="298">AK70+AL70</f>
        <v>0</v>
      </c>
      <c r="AZ70" s="97">
        <f t="shared" ref="AZ70:AZ73" si="299">AP70</f>
        <v>90000</v>
      </c>
      <c r="BA70" s="98">
        <f>BB70+BI70</f>
        <v>215640</v>
      </c>
      <c r="BB70" s="98">
        <f>BD70+BE70+BF70+BG70+BH70</f>
        <v>125640</v>
      </c>
      <c r="BC70" s="99">
        <v>4</v>
      </c>
      <c r="BD70" s="90">
        <v>100640</v>
      </c>
      <c r="BE70" s="90">
        <v>25000</v>
      </c>
      <c r="BF70" s="90"/>
      <c r="BG70" s="90"/>
      <c r="BH70" s="90"/>
      <c r="BI70" s="98">
        <f>BJ70+BK70+BL70</f>
        <v>90000</v>
      </c>
      <c r="BJ70" s="90"/>
      <c r="BK70" s="90">
        <v>90000</v>
      </c>
      <c r="BL70" s="90"/>
      <c r="BM70" s="90">
        <f t="shared" ref="BM70:BM73" si="300">(BE70+BF70+BG70)-(AJ70+AK70+AL70)</f>
        <v>0</v>
      </c>
      <c r="BN70" s="90">
        <f t="shared" ref="BN70:BN73" si="301">(BJ70+BK70)-(AO70+AP70)</f>
        <v>0</v>
      </c>
      <c r="BO70" s="9">
        <v>56067</v>
      </c>
      <c r="BP70" s="9">
        <v>27130</v>
      </c>
      <c r="BQ70" s="95">
        <f t="shared" ref="BQ70:BQ73" si="302">ROUND(((BF70+BG70)-(AK70+AL70))/BO70/10,2)*-1</f>
        <v>0</v>
      </c>
      <c r="BR70" s="95">
        <f t="shared" ref="BR70:BR73" si="303">ROUND(((BK70-AP70)/BP70/10),2)*-1</f>
        <v>0</v>
      </c>
      <c r="BS70" s="95">
        <f>BQ70+BR70</f>
        <v>0</v>
      </c>
      <c r="BT70" s="98">
        <f>BU70+CB70</f>
        <v>215640</v>
      </c>
      <c r="BU70" s="98">
        <f>BW70+BX70+BY70+BZ70+CA70</f>
        <v>125640</v>
      </c>
      <c r="BV70" s="99">
        <v>4</v>
      </c>
      <c r="BW70" s="90">
        <v>100640</v>
      </c>
      <c r="BX70" s="90">
        <v>25000</v>
      </c>
      <c r="BY70" s="90"/>
      <c r="BZ70" s="90"/>
      <c r="CA70" s="90"/>
      <c r="CB70" s="98">
        <f>CC70+CD70+CE70</f>
        <v>90000</v>
      </c>
      <c r="CC70" s="90"/>
      <c r="CD70" s="90">
        <v>90000</v>
      </c>
      <c r="CE70" s="90"/>
      <c r="CF70" s="90">
        <f t="shared" ref="CF70:CF73" si="304">(BX70+BY70+BZ70)-(BE70+BF70+BG70)</f>
        <v>0</v>
      </c>
      <c r="CG70" s="90">
        <f t="shared" ref="CG70:CG73" si="305">(CC70+CD70)-(BJ70+BK70)</f>
        <v>0</v>
      </c>
      <c r="CH70" s="9">
        <v>56067</v>
      </c>
      <c r="CI70" s="9">
        <v>27130</v>
      </c>
      <c r="CJ70" s="101">
        <f t="shared" ref="CJ70:CJ73" si="306">ROUND(((BY70+BZ70)-(BF70+BG70))/CH70/10,2)*-1</f>
        <v>0</v>
      </c>
      <c r="CK70" s="101">
        <f t="shared" ref="CK70:CK73" si="307">ROUND(((CD70-BK70)/CI70/10),2)*-1</f>
        <v>0</v>
      </c>
      <c r="CL70" s="101">
        <f>CJ70+CK70</f>
        <v>0</v>
      </c>
    </row>
    <row r="71" spans="1:90" x14ac:dyDescent="0.25">
      <c r="A71" s="5">
        <v>1424</v>
      </c>
      <c r="B71" s="2">
        <v>600020347</v>
      </c>
      <c r="C71" s="7">
        <v>49864688</v>
      </c>
      <c r="D71" s="8" t="s">
        <v>36</v>
      </c>
      <c r="E71" s="20">
        <v>3122</v>
      </c>
      <c r="F71" s="20" t="s">
        <v>110</v>
      </c>
      <c r="G71" s="20" t="s">
        <v>96</v>
      </c>
      <c r="H71" s="41">
        <f>I71+P71</f>
        <v>0</v>
      </c>
      <c r="I71" s="41">
        <f>K71+L71+M71+N71+O71</f>
        <v>0</v>
      </c>
      <c r="J71" s="5"/>
      <c r="K71" s="9"/>
      <c r="L71" s="9"/>
      <c r="M71" s="9"/>
      <c r="N71" s="9"/>
      <c r="O71" s="9"/>
      <c r="P71" s="41">
        <f>Q71+R71+S71</f>
        <v>0</v>
      </c>
      <c r="Q71" s="9"/>
      <c r="R71" s="9"/>
      <c r="S71" s="9"/>
      <c r="T71" s="73">
        <f>(L71+M71+N71)*-1</f>
        <v>0</v>
      </c>
      <c r="U71" s="73">
        <f>(Q71+R71)*-1</f>
        <v>0</v>
      </c>
      <c r="V71" s="9">
        <f t="shared" si="295"/>
        <v>0</v>
      </c>
      <c r="W71" s="9">
        <f t="shared" si="295"/>
        <v>0</v>
      </c>
      <c r="X71" s="46" t="s">
        <v>225</v>
      </c>
      <c r="Y71" s="46" t="s">
        <v>225</v>
      </c>
      <c r="Z71" s="78">
        <f>IF(T71=0,0,ROUND((T71+L71)/X71/10,2))</f>
        <v>0</v>
      </c>
      <c r="AA71" s="78">
        <f>IF(U71=0,0,ROUND((U71+Q71)/Y71/10,2))</f>
        <v>0</v>
      </c>
      <c r="AB71" s="78">
        <f>Z71+AA71</f>
        <v>0</v>
      </c>
      <c r="AC71" s="47">
        <v>0</v>
      </c>
      <c r="AD71" s="47">
        <v>0</v>
      </c>
      <c r="AE71" s="47">
        <f>AC71+AD71</f>
        <v>0</v>
      </c>
      <c r="AF71" s="41">
        <f>AG71+AN71</f>
        <v>0</v>
      </c>
      <c r="AG71" s="41">
        <f>AI71+AJ71+AK71+AL71+AM71</f>
        <v>0</v>
      </c>
      <c r="AH71" s="5"/>
      <c r="AI71" s="9"/>
      <c r="AJ71" s="9"/>
      <c r="AK71" s="9"/>
      <c r="AL71" s="9"/>
      <c r="AM71" s="9"/>
      <c r="AN71" s="41">
        <f>AO71+AP71+AQ71</f>
        <v>0</v>
      </c>
      <c r="AO71" s="9"/>
      <c r="AP71" s="9"/>
      <c r="AQ71" s="9"/>
      <c r="AR71" s="90">
        <f>((AL71+AK71+AJ71)-((V71)*-1))*-1</f>
        <v>0</v>
      </c>
      <c r="AS71" s="90">
        <f>((AO71+AP71)-((W71)*-1))*-1</f>
        <v>0</v>
      </c>
      <c r="AT71" s="46" t="s">
        <v>225</v>
      </c>
      <c r="AU71" s="46" t="s">
        <v>225</v>
      </c>
      <c r="AV71" s="95">
        <v>0</v>
      </c>
      <c r="AW71" s="95">
        <v>0</v>
      </c>
      <c r="AX71" s="95">
        <f>AV71+AW71</f>
        <v>0</v>
      </c>
      <c r="AY71" s="97">
        <f t="shared" si="298"/>
        <v>0</v>
      </c>
      <c r="AZ71" s="97">
        <f t="shared" si="299"/>
        <v>0</v>
      </c>
      <c r="BA71" s="98">
        <f>BB71+BI71</f>
        <v>0</v>
      </c>
      <c r="BB71" s="98">
        <f>BD71+BE71+BF71+BG71+BH71</f>
        <v>0</v>
      </c>
      <c r="BC71" s="99"/>
      <c r="BD71" s="90"/>
      <c r="BE71" s="90"/>
      <c r="BF71" s="90"/>
      <c r="BG71" s="90"/>
      <c r="BH71" s="90"/>
      <c r="BI71" s="98">
        <f>BJ71+BK71+BL71</f>
        <v>0</v>
      </c>
      <c r="BJ71" s="90"/>
      <c r="BK71" s="90"/>
      <c r="BL71" s="90"/>
      <c r="BM71" s="90">
        <f t="shared" si="300"/>
        <v>0</v>
      </c>
      <c r="BN71" s="90">
        <f t="shared" si="301"/>
        <v>0</v>
      </c>
      <c r="BO71" s="46" t="s">
        <v>225</v>
      </c>
      <c r="BP71" s="46" t="s">
        <v>225</v>
      </c>
      <c r="BQ71" s="95">
        <v>0</v>
      </c>
      <c r="BR71" s="95">
        <v>0</v>
      </c>
      <c r="BS71" s="95">
        <f>BQ71+BR71</f>
        <v>0</v>
      </c>
      <c r="BT71" s="98">
        <f>BU71+CB71</f>
        <v>0</v>
      </c>
      <c r="BU71" s="98">
        <f>BW71+BX71+BY71+BZ71+CA71</f>
        <v>0</v>
      </c>
      <c r="BV71" s="99"/>
      <c r="BW71" s="90"/>
      <c r="BX71" s="90"/>
      <c r="BY71" s="90"/>
      <c r="BZ71" s="90"/>
      <c r="CA71" s="90"/>
      <c r="CB71" s="98">
        <f>CC71+CD71+CE71</f>
        <v>0</v>
      </c>
      <c r="CC71" s="90"/>
      <c r="CD71" s="90"/>
      <c r="CE71" s="90"/>
      <c r="CF71" s="90">
        <f t="shared" si="304"/>
        <v>0</v>
      </c>
      <c r="CG71" s="90">
        <f t="shared" si="305"/>
        <v>0</v>
      </c>
      <c r="CH71" s="46" t="s">
        <v>225</v>
      </c>
      <c r="CI71" s="46" t="s">
        <v>225</v>
      </c>
      <c r="CJ71" s="101">
        <v>0</v>
      </c>
      <c r="CK71" s="101">
        <v>0</v>
      </c>
      <c r="CL71" s="101">
        <f>CJ71+CK71</f>
        <v>0</v>
      </c>
    </row>
    <row r="72" spans="1:90" x14ac:dyDescent="0.25">
      <c r="A72" s="5">
        <v>1424</v>
      </c>
      <c r="B72" s="2">
        <v>600020347</v>
      </c>
      <c r="C72" s="7">
        <v>49864688</v>
      </c>
      <c r="D72" s="8" t="s">
        <v>36</v>
      </c>
      <c r="E72" s="2">
        <v>3141</v>
      </c>
      <c r="F72" s="2" t="s">
        <v>20</v>
      </c>
      <c r="G72" s="7" t="s">
        <v>96</v>
      </c>
      <c r="H72" s="41">
        <f>I72+P72</f>
        <v>95000</v>
      </c>
      <c r="I72" s="41">
        <f>K72+L72+M72+N72+O72</f>
        <v>0</v>
      </c>
      <c r="J72" s="5"/>
      <c r="K72" s="9"/>
      <c r="L72" s="9"/>
      <c r="M72" s="9"/>
      <c r="N72" s="9"/>
      <c r="O72" s="9"/>
      <c r="P72" s="41">
        <f>Q72+R72+S72</f>
        <v>95000</v>
      </c>
      <c r="Q72" s="9">
        <v>15000</v>
      </c>
      <c r="R72" s="9">
        <v>80000</v>
      </c>
      <c r="S72" s="9"/>
      <c r="T72" s="73">
        <f>(L72+M72+N72)*-1</f>
        <v>0</v>
      </c>
      <c r="U72" s="73">
        <f>(Q72+R72)*-1</f>
        <v>-95000</v>
      </c>
      <c r="V72" s="9">
        <f t="shared" si="295"/>
        <v>0</v>
      </c>
      <c r="W72" s="9">
        <f t="shared" si="295"/>
        <v>-61750</v>
      </c>
      <c r="X72" s="46" t="s">
        <v>225</v>
      </c>
      <c r="Y72" s="9">
        <v>26460</v>
      </c>
      <c r="Z72" s="78">
        <f>IF(T72=0,0,ROUND((T72+L72)/X72/10,2))</f>
        <v>0</v>
      </c>
      <c r="AA72" s="78">
        <f>IF(U72=0,0,ROUND((U72+Q72)/Y72/10,2))</f>
        <v>-0.3</v>
      </c>
      <c r="AB72" s="78">
        <f>Z72+AA72</f>
        <v>-0.3</v>
      </c>
      <c r="AC72" s="47">
        <v>0</v>
      </c>
      <c r="AD72" s="47">
        <v>-0.23</v>
      </c>
      <c r="AE72" s="47">
        <f>AC72+AD72</f>
        <v>-0.23</v>
      </c>
      <c r="AF72" s="41">
        <f>AG72+AN72</f>
        <v>95000</v>
      </c>
      <c r="AG72" s="41">
        <f>AI72+AJ72+AK72+AL72+AM72</f>
        <v>0</v>
      </c>
      <c r="AH72" s="5"/>
      <c r="AI72" s="9"/>
      <c r="AJ72" s="9"/>
      <c r="AK72" s="9"/>
      <c r="AL72" s="9"/>
      <c r="AM72" s="9"/>
      <c r="AN72" s="41">
        <f>AO72+AP72+AQ72</f>
        <v>95000</v>
      </c>
      <c r="AO72" s="9">
        <v>15000</v>
      </c>
      <c r="AP72" s="9">
        <v>80000</v>
      </c>
      <c r="AQ72" s="9"/>
      <c r="AR72" s="90">
        <f>((AL72+AK72+AJ72)-((V72)*-1))*-1</f>
        <v>0</v>
      </c>
      <c r="AS72" s="90">
        <f>((AO72+AP72)-((W72)*-1))*-1</f>
        <v>-33250</v>
      </c>
      <c r="AT72" s="46" t="s">
        <v>225</v>
      </c>
      <c r="AU72" s="9">
        <v>26460</v>
      </c>
      <c r="AV72" s="95">
        <v>0</v>
      </c>
      <c r="AW72" s="95">
        <f t="shared" si="297"/>
        <v>-7.0000000000000007E-2</v>
      </c>
      <c r="AX72" s="95">
        <f>AV72+AW72</f>
        <v>-7.0000000000000007E-2</v>
      </c>
      <c r="AY72" s="97">
        <f t="shared" si="298"/>
        <v>0</v>
      </c>
      <c r="AZ72" s="97">
        <f t="shared" si="299"/>
        <v>80000</v>
      </c>
      <c r="BA72" s="98">
        <f>BB72+BI72</f>
        <v>95000</v>
      </c>
      <c r="BB72" s="98">
        <f>BD72+BE72+BF72+BG72+BH72</f>
        <v>0</v>
      </c>
      <c r="BC72" s="99"/>
      <c r="BD72" s="90"/>
      <c r="BE72" s="90"/>
      <c r="BF72" s="90"/>
      <c r="BG72" s="90"/>
      <c r="BH72" s="90"/>
      <c r="BI72" s="98">
        <f>BJ72+BK72+BL72</f>
        <v>95000</v>
      </c>
      <c r="BJ72" s="90">
        <v>15000</v>
      </c>
      <c r="BK72" s="90">
        <v>80000</v>
      </c>
      <c r="BL72" s="90"/>
      <c r="BM72" s="90">
        <f t="shared" si="300"/>
        <v>0</v>
      </c>
      <c r="BN72" s="90">
        <f t="shared" si="301"/>
        <v>0</v>
      </c>
      <c r="BO72" s="46" t="s">
        <v>225</v>
      </c>
      <c r="BP72" s="9">
        <v>26460</v>
      </c>
      <c r="BQ72" s="95">
        <v>0</v>
      </c>
      <c r="BR72" s="95">
        <f t="shared" si="303"/>
        <v>0</v>
      </c>
      <c r="BS72" s="95">
        <f>BQ72+BR72</f>
        <v>0</v>
      </c>
      <c r="BT72" s="98">
        <f>BU72+CB72</f>
        <v>95000</v>
      </c>
      <c r="BU72" s="98">
        <f>BW72+BX72+BY72+BZ72+CA72</f>
        <v>0</v>
      </c>
      <c r="BV72" s="99"/>
      <c r="BW72" s="90"/>
      <c r="BX72" s="90"/>
      <c r="BY72" s="90"/>
      <c r="BZ72" s="90"/>
      <c r="CA72" s="90"/>
      <c r="CB72" s="98">
        <f>CC72+CD72+CE72</f>
        <v>95000</v>
      </c>
      <c r="CC72" s="90">
        <v>15000</v>
      </c>
      <c r="CD72" s="90">
        <v>80000</v>
      </c>
      <c r="CE72" s="90"/>
      <c r="CF72" s="90">
        <f t="shared" si="304"/>
        <v>0</v>
      </c>
      <c r="CG72" s="90">
        <f t="shared" si="305"/>
        <v>0</v>
      </c>
      <c r="CH72" s="46" t="s">
        <v>225</v>
      </c>
      <c r="CI72" s="9">
        <v>26460</v>
      </c>
      <c r="CJ72" s="101">
        <v>0</v>
      </c>
      <c r="CK72" s="101">
        <f t="shared" si="307"/>
        <v>0</v>
      </c>
      <c r="CL72" s="101">
        <f>CJ72+CK72</f>
        <v>0</v>
      </c>
    </row>
    <row r="73" spans="1:90" x14ac:dyDescent="0.25">
      <c r="A73" s="5">
        <v>1424</v>
      </c>
      <c r="B73" s="2">
        <v>600020347</v>
      </c>
      <c r="C73" s="7">
        <v>49864688</v>
      </c>
      <c r="D73" s="8" t="s">
        <v>36</v>
      </c>
      <c r="E73" s="2">
        <v>3147</v>
      </c>
      <c r="F73" s="2" t="s">
        <v>27</v>
      </c>
      <c r="G73" s="7" t="s">
        <v>96</v>
      </c>
      <c r="H73" s="41">
        <f>I73+P73</f>
        <v>230000</v>
      </c>
      <c r="I73" s="41">
        <f>K73+L73+M73+N73+O73</f>
        <v>0</v>
      </c>
      <c r="J73" s="5"/>
      <c r="K73" s="9"/>
      <c r="L73" s="9"/>
      <c r="M73" s="9"/>
      <c r="N73" s="9"/>
      <c r="O73" s="9"/>
      <c r="P73" s="41">
        <f>Q73+R73+S73</f>
        <v>230000</v>
      </c>
      <c r="Q73" s="9">
        <v>30000</v>
      </c>
      <c r="R73" s="9">
        <v>200000</v>
      </c>
      <c r="S73" s="9"/>
      <c r="T73" s="73">
        <f>(L73+M73+N73)*-1</f>
        <v>0</v>
      </c>
      <c r="U73" s="73">
        <f>(Q73+R73)*-1</f>
        <v>-230000</v>
      </c>
      <c r="V73" s="9">
        <f t="shared" si="295"/>
        <v>0</v>
      </c>
      <c r="W73" s="9">
        <f t="shared" si="295"/>
        <v>-149500</v>
      </c>
      <c r="X73" s="9">
        <v>42328</v>
      </c>
      <c r="Y73" s="9">
        <v>23868</v>
      </c>
      <c r="Z73" s="78">
        <f>IF(T73=0,0,ROUND((T73+L73)/X73/10,2))</f>
        <v>0</v>
      </c>
      <c r="AA73" s="78">
        <f>IF(U73=0,0,ROUND((U73+Q73)/Y73/10,2))</f>
        <v>-0.84</v>
      </c>
      <c r="AB73" s="78">
        <f>Z73+AA73</f>
        <v>-0.84</v>
      </c>
      <c r="AC73" s="47">
        <v>0</v>
      </c>
      <c r="AD73" s="47">
        <v>-0.62</v>
      </c>
      <c r="AE73" s="47">
        <f>AC73+AD73</f>
        <v>-0.62</v>
      </c>
      <c r="AF73" s="41">
        <f>AG73+AN73</f>
        <v>230000</v>
      </c>
      <c r="AG73" s="41">
        <f>AI73+AJ73+AK73+AL73+AM73</f>
        <v>0</v>
      </c>
      <c r="AH73" s="5"/>
      <c r="AI73" s="9"/>
      <c r="AJ73" s="9"/>
      <c r="AK73" s="9"/>
      <c r="AL73" s="9"/>
      <c r="AM73" s="9"/>
      <c r="AN73" s="41">
        <f>AO73+AP73+AQ73</f>
        <v>230000</v>
      </c>
      <c r="AO73" s="9">
        <v>30000</v>
      </c>
      <c r="AP73" s="9">
        <v>200000</v>
      </c>
      <c r="AQ73" s="9"/>
      <c r="AR73" s="90">
        <f>((AL73+AK73+AJ73)-((V73)*-1))*-1</f>
        <v>0</v>
      </c>
      <c r="AS73" s="90">
        <f>((AO73+AP73)-((W73)*-1))*-1</f>
        <v>-80500</v>
      </c>
      <c r="AT73" s="9">
        <v>42328</v>
      </c>
      <c r="AU73" s="9">
        <v>23868</v>
      </c>
      <c r="AV73" s="95">
        <f t="shared" si="296"/>
        <v>0</v>
      </c>
      <c r="AW73" s="95">
        <f t="shared" si="297"/>
        <v>-0.22</v>
      </c>
      <c r="AX73" s="95">
        <f>AV73+AW73</f>
        <v>-0.22</v>
      </c>
      <c r="AY73" s="97">
        <f t="shared" si="298"/>
        <v>0</v>
      </c>
      <c r="AZ73" s="97">
        <f t="shared" si="299"/>
        <v>200000</v>
      </c>
      <c r="BA73" s="98">
        <f>BB73+BI73</f>
        <v>230000</v>
      </c>
      <c r="BB73" s="98">
        <f>BD73+BE73+BF73+BG73+BH73</f>
        <v>0</v>
      </c>
      <c r="BC73" s="99"/>
      <c r="BD73" s="90"/>
      <c r="BE73" s="90"/>
      <c r="BF73" s="90"/>
      <c r="BG73" s="90"/>
      <c r="BH73" s="90"/>
      <c r="BI73" s="98">
        <f>BJ73+BK73+BL73</f>
        <v>230000</v>
      </c>
      <c r="BJ73" s="90">
        <v>30000</v>
      </c>
      <c r="BK73" s="90">
        <v>200000</v>
      </c>
      <c r="BL73" s="90"/>
      <c r="BM73" s="90">
        <f t="shared" si="300"/>
        <v>0</v>
      </c>
      <c r="BN73" s="90">
        <f t="shared" si="301"/>
        <v>0</v>
      </c>
      <c r="BO73" s="9">
        <v>42328</v>
      </c>
      <c r="BP73" s="9">
        <v>23868</v>
      </c>
      <c r="BQ73" s="95">
        <f t="shared" si="302"/>
        <v>0</v>
      </c>
      <c r="BR73" s="95">
        <f t="shared" si="303"/>
        <v>0</v>
      </c>
      <c r="BS73" s="95">
        <f>BQ73+BR73</f>
        <v>0</v>
      </c>
      <c r="BT73" s="98">
        <f>BU73+CB73</f>
        <v>230000</v>
      </c>
      <c r="BU73" s="98">
        <f>BW73+BX73+BY73+BZ73+CA73</f>
        <v>0</v>
      </c>
      <c r="BV73" s="99"/>
      <c r="BW73" s="90"/>
      <c r="BX73" s="90"/>
      <c r="BY73" s="90"/>
      <c r="BZ73" s="90"/>
      <c r="CA73" s="90"/>
      <c r="CB73" s="98">
        <f>CC73+CD73+CE73</f>
        <v>230000</v>
      </c>
      <c r="CC73" s="90">
        <v>30000</v>
      </c>
      <c r="CD73" s="90">
        <v>200000</v>
      </c>
      <c r="CE73" s="90"/>
      <c r="CF73" s="90">
        <f t="shared" si="304"/>
        <v>0</v>
      </c>
      <c r="CG73" s="90">
        <f t="shared" si="305"/>
        <v>0</v>
      </c>
      <c r="CH73" s="9">
        <v>42328</v>
      </c>
      <c r="CI73" s="9">
        <v>23868</v>
      </c>
      <c r="CJ73" s="101">
        <f t="shared" si="306"/>
        <v>0</v>
      </c>
      <c r="CK73" s="101">
        <f t="shared" si="307"/>
        <v>0</v>
      </c>
      <c r="CL73" s="101">
        <f>CJ73+CK73</f>
        <v>0</v>
      </c>
    </row>
    <row r="74" spans="1:90" x14ac:dyDescent="0.25">
      <c r="A74" s="30"/>
      <c r="B74" s="31"/>
      <c r="C74" s="32"/>
      <c r="D74" s="33" t="s">
        <v>164</v>
      </c>
      <c r="E74" s="31"/>
      <c r="F74" s="31"/>
      <c r="G74" s="32"/>
      <c r="H74" s="34">
        <f t="shared" ref="H74:AB74" si="308">SUBTOTAL(9,H70:H73)</f>
        <v>540640</v>
      </c>
      <c r="I74" s="34">
        <f t="shared" si="308"/>
        <v>125640</v>
      </c>
      <c r="J74" s="34">
        <f t="shared" si="308"/>
        <v>4</v>
      </c>
      <c r="K74" s="34">
        <f t="shared" si="308"/>
        <v>100640</v>
      </c>
      <c r="L74" s="34">
        <f t="shared" si="308"/>
        <v>25000</v>
      </c>
      <c r="M74" s="34">
        <f t="shared" si="308"/>
        <v>0</v>
      </c>
      <c r="N74" s="34">
        <f t="shared" si="308"/>
        <v>0</v>
      </c>
      <c r="O74" s="34">
        <f t="shared" si="308"/>
        <v>0</v>
      </c>
      <c r="P74" s="34">
        <f t="shared" si="308"/>
        <v>415000</v>
      </c>
      <c r="Q74" s="34">
        <f t="shared" si="308"/>
        <v>45000</v>
      </c>
      <c r="R74" s="34">
        <f t="shared" si="308"/>
        <v>370000</v>
      </c>
      <c r="S74" s="34">
        <f t="shared" si="308"/>
        <v>0</v>
      </c>
      <c r="T74" s="34">
        <f t="shared" si="308"/>
        <v>-25000</v>
      </c>
      <c r="U74" s="34">
        <f t="shared" si="308"/>
        <v>-415000</v>
      </c>
      <c r="V74" s="34">
        <f t="shared" si="308"/>
        <v>-16250</v>
      </c>
      <c r="W74" s="34">
        <f t="shared" si="308"/>
        <v>-269750</v>
      </c>
      <c r="X74" s="34">
        <f t="shared" si="308"/>
        <v>98395</v>
      </c>
      <c r="Y74" s="34">
        <f t="shared" si="308"/>
        <v>77458</v>
      </c>
      <c r="Z74" s="48">
        <f t="shared" si="308"/>
        <v>0</v>
      </c>
      <c r="AA74" s="48">
        <f t="shared" si="308"/>
        <v>-1.47</v>
      </c>
      <c r="AB74" s="48">
        <f t="shared" si="308"/>
        <v>-1.47</v>
      </c>
      <c r="AC74" s="48">
        <v>-0.03</v>
      </c>
      <c r="AD74" s="48">
        <v>-1.06</v>
      </c>
      <c r="AE74" s="48">
        <f t="shared" ref="AE74:AX74" si="309">SUBTOTAL(9,AE70:AE73)</f>
        <v>-1.0899999999999999</v>
      </c>
      <c r="AF74" s="34">
        <f t="shared" si="309"/>
        <v>540640</v>
      </c>
      <c r="AG74" s="34">
        <f t="shared" si="309"/>
        <v>125640</v>
      </c>
      <c r="AH74" s="34">
        <f t="shared" si="309"/>
        <v>4</v>
      </c>
      <c r="AI74" s="34">
        <f t="shared" si="309"/>
        <v>100640</v>
      </c>
      <c r="AJ74" s="34">
        <f t="shared" si="309"/>
        <v>25000</v>
      </c>
      <c r="AK74" s="34">
        <f t="shared" si="309"/>
        <v>0</v>
      </c>
      <c r="AL74" s="34">
        <f t="shared" si="309"/>
        <v>0</v>
      </c>
      <c r="AM74" s="34">
        <f t="shared" si="309"/>
        <v>0</v>
      </c>
      <c r="AN74" s="34">
        <f t="shared" si="309"/>
        <v>415000</v>
      </c>
      <c r="AO74" s="34">
        <f t="shared" si="309"/>
        <v>45000</v>
      </c>
      <c r="AP74" s="34">
        <f t="shared" si="309"/>
        <v>370000</v>
      </c>
      <c r="AQ74" s="34">
        <f t="shared" si="309"/>
        <v>0</v>
      </c>
      <c r="AR74" s="34">
        <f t="shared" si="309"/>
        <v>-8750</v>
      </c>
      <c r="AS74" s="34">
        <f t="shared" si="309"/>
        <v>-145250</v>
      </c>
      <c r="AT74" s="34">
        <f t="shared" si="309"/>
        <v>98395</v>
      </c>
      <c r="AU74" s="34">
        <f t="shared" si="309"/>
        <v>77458</v>
      </c>
      <c r="AV74" s="48">
        <f t="shared" si="309"/>
        <v>0.03</v>
      </c>
      <c r="AW74" s="48">
        <f t="shared" si="309"/>
        <v>-0.41000000000000003</v>
      </c>
      <c r="AX74" s="48">
        <f t="shared" si="309"/>
        <v>-0.38</v>
      </c>
      <c r="AY74"/>
      <c r="AZ74"/>
      <c r="BA74" s="34">
        <f t="shared" ref="BA74:BS74" si="310">SUBTOTAL(9,BA70:BA73)</f>
        <v>540640</v>
      </c>
      <c r="BB74" s="34">
        <f t="shared" si="310"/>
        <v>125640</v>
      </c>
      <c r="BC74" s="34">
        <f t="shared" si="310"/>
        <v>4</v>
      </c>
      <c r="BD74" s="34">
        <f t="shared" si="310"/>
        <v>100640</v>
      </c>
      <c r="BE74" s="34">
        <f t="shared" si="310"/>
        <v>25000</v>
      </c>
      <c r="BF74" s="34">
        <f t="shared" si="310"/>
        <v>0</v>
      </c>
      <c r="BG74" s="34">
        <f t="shared" si="310"/>
        <v>0</v>
      </c>
      <c r="BH74" s="34">
        <f t="shared" si="310"/>
        <v>0</v>
      </c>
      <c r="BI74" s="34">
        <f t="shared" si="310"/>
        <v>415000</v>
      </c>
      <c r="BJ74" s="34">
        <f t="shared" si="310"/>
        <v>45000</v>
      </c>
      <c r="BK74" s="34">
        <f t="shared" si="310"/>
        <v>370000</v>
      </c>
      <c r="BL74" s="34">
        <f t="shared" si="310"/>
        <v>0</v>
      </c>
      <c r="BM74" s="34">
        <f t="shared" si="310"/>
        <v>0</v>
      </c>
      <c r="BN74" s="34">
        <f t="shared" si="310"/>
        <v>0</v>
      </c>
      <c r="BO74" s="34">
        <f t="shared" si="310"/>
        <v>98395</v>
      </c>
      <c r="BP74" s="34">
        <f t="shared" si="310"/>
        <v>77458</v>
      </c>
      <c r="BQ74" s="48">
        <f t="shared" si="310"/>
        <v>0</v>
      </c>
      <c r="BR74" s="48">
        <f t="shared" si="310"/>
        <v>0</v>
      </c>
      <c r="BS74" s="48">
        <f t="shared" si="310"/>
        <v>0</v>
      </c>
      <c r="BT74" s="34">
        <f t="shared" ref="BT74:CL74" si="311">SUBTOTAL(9,BT70:BT73)</f>
        <v>540640</v>
      </c>
      <c r="BU74" s="34">
        <f t="shared" si="311"/>
        <v>125640</v>
      </c>
      <c r="BV74" s="34">
        <f t="shared" si="311"/>
        <v>4</v>
      </c>
      <c r="BW74" s="34">
        <f t="shared" si="311"/>
        <v>100640</v>
      </c>
      <c r="BX74" s="34">
        <f t="shared" si="311"/>
        <v>25000</v>
      </c>
      <c r="BY74" s="34">
        <f t="shared" si="311"/>
        <v>0</v>
      </c>
      <c r="BZ74" s="34">
        <f t="shared" si="311"/>
        <v>0</v>
      </c>
      <c r="CA74" s="34">
        <f t="shared" si="311"/>
        <v>0</v>
      </c>
      <c r="CB74" s="34">
        <f t="shared" si="311"/>
        <v>415000</v>
      </c>
      <c r="CC74" s="34">
        <f t="shared" si="311"/>
        <v>45000</v>
      </c>
      <c r="CD74" s="34">
        <f t="shared" si="311"/>
        <v>370000</v>
      </c>
      <c r="CE74" s="34">
        <f t="shared" si="311"/>
        <v>0</v>
      </c>
      <c r="CF74" s="34">
        <f t="shared" si="311"/>
        <v>0</v>
      </c>
      <c r="CG74" s="34">
        <f t="shared" si="311"/>
        <v>0</v>
      </c>
      <c r="CH74" s="34">
        <f t="shared" si="311"/>
        <v>98395</v>
      </c>
      <c r="CI74" s="34">
        <f t="shared" si="311"/>
        <v>77458</v>
      </c>
      <c r="CJ74" s="64">
        <f t="shared" si="311"/>
        <v>0</v>
      </c>
      <c r="CK74" s="64">
        <f t="shared" si="311"/>
        <v>0</v>
      </c>
      <c r="CL74" s="64">
        <f t="shared" si="311"/>
        <v>0</v>
      </c>
    </row>
    <row r="75" spans="1:90" x14ac:dyDescent="0.25">
      <c r="A75" s="26">
        <v>1425</v>
      </c>
      <c r="B75" s="6">
        <v>600010023</v>
      </c>
      <c r="C75" s="27">
        <v>62237039</v>
      </c>
      <c r="D75" s="28" t="s">
        <v>37</v>
      </c>
      <c r="E75" s="6">
        <v>3122</v>
      </c>
      <c r="F75" s="6" t="s">
        <v>18</v>
      </c>
      <c r="G75" s="6" t="s">
        <v>19</v>
      </c>
      <c r="H75" s="41">
        <f>I75+P75</f>
        <v>152000</v>
      </c>
      <c r="I75" s="41">
        <f>K75+L75+M75+N75+O75</f>
        <v>152000</v>
      </c>
      <c r="J75" s="5"/>
      <c r="K75" s="9"/>
      <c r="L75" s="9">
        <v>16000</v>
      </c>
      <c r="M75" s="9">
        <v>136000</v>
      </c>
      <c r="N75" s="9"/>
      <c r="O75" s="9"/>
      <c r="P75" s="41">
        <f>Q75+R75+S75</f>
        <v>0</v>
      </c>
      <c r="Q75" s="9"/>
      <c r="R75" s="9"/>
      <c r="S75" s="9"/>
      <c r="T75" s="73">
        <f>(L75+M75+N75)*-1</f>
        <v>-152000</v>
      </c>
      <c r="U75" s="73">
        <f>(Q75+R75)*-1</f>
        <v>0</v>
      </c>
      <c r="V75" s="9">
        <f t="shared" ref="V75:W78" si="312">ROUND(T75*0.65,0)</f>
        <v>-98800</v>
      </c>
      <c r="W75" s="9">
        <f t="shared" si="312"/>
        <v>0</v>
      </c>
      <c r="X75" s="9">
        <v>56067</v>
      </c>
      <c r="Y75" s="9">
        <v>27130</v>
      </c>
      <c r="Z75" s="78">
        <f>IF(T75=0,0,ROUND((T75+L75)/X75/10,2))</f>
        <v>-0.24</v>
      </c>
      <c r="AA75" s="78">
        <f>IF(U75=0,0,ROUND((U75+Q75)/Y75/10,2))</f>
        <v>0</v>
      </c>
      <c r="AB75" s="78">
        <f>Z75+AA75</f>
        <v>-0.24</v>
      </c>
      <c r="AC75" s="47">
        <v>-0.18</v>
      </c>
      <c r="AD75" s="47">
        <v>0</v>
      </c>
      <c r="AE75" s="47">
        <f>AC75+AD75</f>
        <v>-0.18</v>
      </c>
      <c r="AF75" s="41">
        <f>AG75+AN75</f>
        <v>152000</v>
      </c>
      <c r="AG75" s="41">
        <f>AI75+AJ75+AK75+AL75+AM75</f>
        <v>152000</v>
      </c>
      <c r="AH75" s="5"/>
      <c r="AI75" s="9"/>
      <c r="AJ75" s="9">
        <v>16000</v>
      </c>
      <c r="AK75" s="9">
        <v>136000</v>
      </c>
      <c r="AL75" s="9"/>
      <c r="AM75" s="9"/>
      <c r="AN75" s="41">
        <f>AO75+AP75+AQ75</f>
        <v>0</v>
      </c>
      <c r="AO75" s="9"/>
      <c r="AP75" s="9"/>
      <c r="AQ75" s="9"/>
      <c r="AR75" s="90">
        <f>((AL75+AK75+AJ75)-((V75)*-1))*-1</f>
        <v>-53200</v>
      </c>
      <c r="AS75" s="90">
        <f>((AO75+AP75)-((W75)*-1))*-1</f>
        <v>0</v>
      </c>
      <c r="AT75" s="9">
        <v>56067</v>
      </c>
      <c r="AU75" s="9">
        <v>27130</v>
      </c>
      <c r="AV75" s="95">
        <f t="shared" ref="AV75:AV78" si="313">ROUND((AY75/AT75/10)+(AC75),2)*-1</f>
        <v>-0.06</v>
      </c>
      <c r="AW75" s="95">
        <f t="shared" ref="AW75:AW78" si="314">ROUND((AZ75/AU75/10)+AD75,2)*-1</f>
        <v>0</v>
      </c>
      <c r="AX75" s="95">
        <f>AV75+AW75</f>
        <v>-0.06</v>
      </c>
      <c r="AY75" s="97">
        <f t="shared" ref="AY75:AY78" si="315">AK75+AL75</f>
        <v>136000</v>
      </c>
      <c r="AZ75" s="97">
        <f t="shared" ref="AZ75:AZ78" si="316">AP75</f>
        <v>0</v>
      </c>
      <c r="BA75" s="98">
        <f>BB75+BI75</f>
        <v>152000</v>
      </c>
      <c r="BB75" s="98">
        <f>BD75+BE75+BF75+BG75+BH75</f>
        <v>152000</v>
      </c>
      <c r="BC75" s="99"/>
      <c r="BD75" s="90"/>
      <c r="BE75" s="90">
        <v>16000</v>
      </c>
      <c r="BF75" s="90">
        <v>136000</v>
      </c>
      <c r="BG75" s="90"/>
      <c r="BH75" s="90"/>
      <c r="BI75" s="98">
        <f>BJ75+BK75+BL75</f>
        <v>0</v>
      </c>
      <c r="BJ75" s="90"/>
      <c r="BK75" s="90"/>
      <c r="BL75" s="90"/>
      <c r="BM75" s="90">
        <f t="shared" ref="BM75:BM78" si="317">(BE75+BF75+BG75)-(AJ75+AK75+AL75)</f>
        <v>0</v>
      </c>
      <c r="BN75" s="90">
        <f t="shared" ref="BN75:BN78" si="318">(BJ75+BK75)-(AO75+AP75)</f>
        <v>0</v>
      </c>
      <c r="BO75" s="9">
        <v>56067</v>
      </c>
      <c r="BP75" s="9">
        <v>27130</v>
      </c>
      <c r="BQ75" s="95">
        <f t="shared" ref="BQ75:BQ78" si="319">ROUND(((BF75+BG75)-(AK75+AL75))/BO75/10,2)*-1</f>
        <v>0</v>
      </c>
      <c r="BR75" s="95">
        <f t="shared" ref="BR75:BR78" si="320">ROUND(((BK75-AP75)/BP75/10),2)*-1</f>
        <v>0</v>
      </c>
      <c r="BS75" s="95">
        <f>BQ75+BR75</f>
        <v>0</v>
      </c>
      <c r="BT75" s="98">
        <f>BU75+CB75</f>
        <v>218100</v>
      </c>
      <c r="BU75" s="98">
        <f>BW75+BX75+BY75+BZ75+CA75</f>
        <v>153100</v>
      </c>
      <c r="BV75" s="86"/>
      <c r="BW75" s="87"/>
      <c r="BX75" s="87">
        <v>81800</v>
      </c>
      <c r="BY75" s="87">
        <v>71300</v>
      </c>
      <c r="BZ75" s="87"/>
      <c r="CA75" s="87"/>
      <c r="CB75" s="41">
        <f t="shared" ref="CB75:CB78" si="321">CC75+CD75+CE75</f>
        <v>65000</v>
      </c>
      <c r="CC75" s="87"/>
      <c r="CD75" s="87">
        <v>65000</v>
      </c>
      <c r="CE75" s="87"/>
      <c r="CF75" s="90">
        <f t="shared" ref="CF75:CF78" si="322">(BX75+BY75+BZ75)-(BE75+BF75+BG75)</f>
        <v>1100</v>
      </c>
      <c r="CG75" s="90">
        <f t="shared" ref="CG75:CG78" si="323">(CC75+CD75)-(BJ75+BK75)</f>
        <v>65000</v>
      </c>
      <c r="CH75" s="9">
        <v>56067</v>
      </c>
      <c r="CI75" s="9">
        <v>27130</v>
      </c>
      <c r="CJ75" s="101">
        <f t="shared" ref="CJ75:CJ78" si="324">ROUND(((BY75+BZ75)-(BF75+BG75))/CH75/10,2)*-1</f>
        <v>0.12</v>
      </c>
      <c r="CK75" s="101">
        <f t="shared" ref="CK75:CK78" si="325">ROUND(((CD75-BK75)/CI75/10),2)*-1</f>
        <v>-0.24</v>
      </c>
      <c r="CL75" s="101">
        <f>CJ75+CK75</f>
        <v>-0.12</v>
      </c>
    </row>
    <row r="76" spans="1:90" x14ac:dyDescent="0.25">
      <c r="A76" s="5">
        <v>1425</v>
      </c>
      <c r="B76" s="2">
        <v>600010023</v>
      </c>
      <c r="C76" s="7">
        <v>62237039</v>
      </c>
      <c r="D76" s="8" t="s">
        <v>37</v>
      </c>
      <c r="E76" s="20">
        <v>3122</v>
      </c>
      <c r="F76" s="20" t="s">
        <v>110</v>
      </c>
      <c r="G76" s="20" t="s">
        <v>96</v>
      </c>
      <c r="H76" s="41">
        <f>I76+P76</f>
        <v>0</v>
      </c>
      <c r="I76" s="41">
        <f>K76+L76+M76+N76+O76</f>
        <v>0</v>
      </c>
      <c r="J76" s="5"/>
      <c r="K76" s="9"/>
      <c r="L76" s="9"/>
      <c r="M76" s="9"/>
      <c r="N76" s="9"/>
      <c r="O76" s="9"/>
      <c r="P76" s="41">
        <f>Q76+R76+S76</f>
        <v>0</v>
      </c>
      <c r="Q76" s="9"/>
      <c r="R76" s="9"/>
      <c r="S76" s="9"/>
      <c r="T76" s="73">
        <f>(L76+M76+N76)*-1</f>
        <v>0</v>
      </c>
      <c r="U76" s="73">
        <f>(Q76+R76)*-1</f>
        <v>0</v>
      </c>
      <c r="V76" s="9">
        <f t="shared" si="312"/>
        <v>0</v>
      </c>
      <c r="W76" s="9">
        <f t="shared" si="312"/>
        <v>0</v>
      </c>
      <c r="X76" s="46" t="s">
        <v>225</v>
      </c>
      <c r="Y76" s="46" t="s">
        <v>225</v>
      </c>
      <c r="Z76" s="78">
        <f>IF(T76=0,0,ROUND((T76+L76)/X76/10,2))</f>
        <v>0</v>
      </c>
      <c r="AA76" s="78">
        <f>IF(U76=0,0,ROUND((U76+Q76)/Y76/10,2))</f>
        <v>0</v>
      </c>
      <c r="AB76" s="78">
        <f>Z76+AA76</f>
        <v>0</v>
      </c>
      <c r="AC76" s="47">
        <v>0</v>
      </c>
      <c r="AD76" s="47">
        <v>0</v>
      </c>
      <c r="AE76" s="47">
        <f>AC76+AD76</f>
        <v>0</v>
      </c>
      <c r="AF76" s="41">
        <f>AG76+AN76</f>
        <v>0</v>
      </c>
      <c r="AG76" s="41">
        <f>AI76+AJ76+AK76+AL76+AM76</f>
        <v>0</v>
      </c>
      <c r="AH76" s="5"/>
      <c r="AI76" s="9"/>
      <c r="AJ76" s="9"/>
      <c r="AK76" s="9"/>
      <c r="AL76" s="9"/>
      <c r="AM76" s="9"/>
      <c r="AN76" s="41">
        <f>AO76+AP76+AQ76</f>
        <v>0</v>
      </c>
      <c r="AO76" s="9"/>
      <c r="AP76" s="9"/>
      <c r="AQ76" s="9"/>
      <c r="AR76" s="90">
        <f>((AL76+AK76+AJ76)-((V76)*-1))*-1</f>
        <v>0</v>
      </c>
      <c r="AS76" s="90">
        <f>((AO76+AP76)-((W76)*-1))*-1</f>
        <v>0</v>
      </c>
      <c r="AT76" s="46" t="s">
        <v>225</v>
      </c>
      <c r="AU76" s="46" t="s">
        <v>225</v>
      </c>
      <c r="AV76" s="95">
        <v>0</v>
      </c>
      <c r="AW76" s="95">
        <v>0</v>
      </c>
      <c r="AX76" s="95">
        <f>AV76+AW76</f>
        <v>0</v>
      </c>
      <c r="AY76" s="97">
        <f t="shared" si="315"/>
        <v>0</v>
      </c>
      <c r="AZ76" s="97">
        <f t="shared" si="316"/>
        <v>0</v>
      </c>
      <c r="BA76" s="98">
        <f>BB76+BI76</f>
        <v>0</v>
      </c>
      <c r="BB76" s="98">
        <f>BD76+BE76+BF76+BG76+BH76</f>
        <v>0</v>
      </c>
      <c r="BC76" s="99"/>
      <c r="BD76" s="90"/>
      <c r="BE76" s="90"/>
      <c r="BF76" s="90"/>
      <c r="BG76" s="90"/>
      <c r="BH76" s="90"/>
      <c r="BI76" s="98">
        <f>BJ76+BK76+BL76</f>
        <v>0</v>
      </c>
      <c r="BJ76" s="90"/>
      <c r="BK76" s="90"/>
      <c r="BL76" s="90"/>
      <c r="BM76" s="90">
        <f t="shared" si="317"/>
        <v>0</v>
      </c>
      <c r="BN76" s="90">
        <f t="shared" si="318"/>
        <v>0</v>
      </c>
      <c r="BO76" s="46" t="s">
        <v>225</v>
      </c>
      <c r="BP76" s="46" t="s">
        <v>225</v>
      </c>
      <c r="BQ76" s="95">
        <v>0</v>
      </c>
      <c r="BR76" s="95">
        <v>0</v>
      </c>
      <c r="BS76" s="95">
        <f>BQ76+BR76</f>
        <v>0</v>
      </c>
      <c r="BT76" s="98">
        <f>BU76+CB76</f>
        <v>0</v>
      </c>
      <c r="BU76" s="98">
        <f>BW76+BX76+BY76+BZ76+CA76</f>
        <v>0</v>
      </c>
      <c r="BV76" s="86"/>
      <c r="BW76" s="87"/>
      <c r="BX76" s="87"/>
      <c r="BY76" s="87"/>
      <c r="BZ76" s="87"/>
      <c r="CA76" s="87"/>
      <c r="CB76" s="41">
        <f t="shared" si="321"/>
        <v>0</v>
      </c>
      <c r="CC76" s="87"/>
      <c r="CD76" s="87"/>
      <c r="CE76" s="87"/>
      <c r="CF76" s="90">
        <f t="shared" si="322"/>
        <v>0</v>
      </c>
      <c r="CG76" s="90">
        <f t="shared" si="323"/>
        <v>0</v>
      </c>
      <c r="CH76" s="46" t="s">
        <v>225</v>
      </c>
      <c r="CI76" s="46" t="s">
        <v>225</v>
      </c>
      <c r="CJ76" s="101">
        <v>0</v>
      </c>
      <c r="CK76" s="101">
        <v>0</v>
      </c>
      <c r="CL76" s="101">
        <f>CJ76+CK76</f>
        <v>0</v>
      </c>
    </row>
    <row r="77" spans="1:90" x14ac:dyDescent="0.25">
      <c r="A77" s="5">
        <v>1425</v>
      </c>
      <c r="B77" s="2">
        <v>600010023</v>
      </c>
      <c r="C77" s="7">
        <v>62237039</v>
      </c>
      <c r="D77" s="8" t="s">
        <v>37</v>
      </c>
      <c r="E77" s="2">
        <v>3141</v>
      </c>
      <c r="F77" s="2" t="s">
        <v>20</v>
      </c>
      <c r="G77" s="7" t="s">
        <v>96</v>
      </c>
      <c r="H77" s="41">
        <f>I77+P77</f>
        <v>0</v>
      </c>
      <c r="I77" s="41">
        <f>K77+L77+M77+N77+O77</f>
        <v>0</v>
      </c>
      <c r="J77" s="5"/>
      <c r="K77" s="9"/>
      <c r="L77" s="9"/>
      <c r="M77" s="9"/>
      <c r="N77" s="9"/>
      <c r="O77" s="9"/>
      <c r="P77" s="41">
        <f>Q77+R77+S77</f>
        <v>0</v>
      </c>
      <c r="Q77" s="9"/>
      <c r="R77" s="9"/>
      <c r="S77" s="9"/>
      <c r="T77" s="73">
        <f>(L77+M77+N77)*-1</f>
        <v>0</v>
      </c>
      <c r="U77" s="73">
        <f>(Q77+R77)*-1</f>
        <v>0</v>
      </c>
      <c r="V77" s="9">
        <f t="shared" si="312"/>
        <v>0</v>
      </c>
      <c r="W77" s="9">
        <f t="shared" si="312"/>
        <v>0</v>
      </c>
      <c r="X77" s="46" t="s">
        <v>225</v>
      </c>
      <c r="Y77" s="9">
        <v>26460</v>
      </c>
      <c r="Z77" s="78">
        <f>IF(T77=0,0,ROUND((T77+L77)/X77/10,2))</f>
        <v>0</v>
      </c>
      <c r="AA77" s="78">
        <f>IF(U77=0,0,ROUND((U77+Q77)/Y77/10,2))</f>
        <v>0</v>
      </c>
      <c r="AB77" s="78">
        <f>Z77+AA77</f>
        <v>0</v>
      </c>
      <c r="AC77" s="47">
        <v>0</v>
      </c>
      <c r="AD77" s="47">
        <v>0</v>
      </c>
      <c r="AE77" s="47">
        <f>AC77+AD77</f>
        <v>0</v>
      </c>
      <c r="AF77" s="41">
        <f>AG77+AN77</f>
        <v>0</v>
      </c>
      <c r="AG77" s="41">
        <f>AI77+AJ77+AK77+AL77+AM77</f>
        <v>0</v>
      </c>
      <c r="AH77" s="5"/>
      <c r="AI77" s="9"/>
      <c r="AJ77" s="9"/>
      <c r="AK77" s="9"/>
      <c r="AL77" s="9"/>
      <c r="AM77" s="9"/>
      <c r="AN77" s="41">
        <f>AO77+AP77+AQ77</f>
        <v>0</v>
      </c>
      <c r="AO77" s="9"/>
      <c r="AP77" s="9"/>
      <c r="AQ77" s="9"/>
      <c r="AR77" s="90">
        <f>((AL77+AK77+AJ77)-((V77)*-1))*-1</f>
        <v>0</v>
      </c>
      <c r="AS77" s="90">
        <f>((AO77+AP77)-((W77)*-1))*-1</f>
        <v>0</v>
      </c>
      <c r="AT77" s="46" t="s">
        <v>225</v>
      </c>
      <c r="AU77" s="9">
        <v>26460</v>
      </c>
      <c r="AV77" s="95">
        <v>0</v>
      </c>
      <c r="AW77" s="95">
        <f t="shared" si="314"/>
        <v>0</v>
      </c>
      <c r="AX77" s="95">
        <f>AV77+AW77</f>
        <v>0</v>
      </c>
      <c r="AY77" s="97">
        <f t="shared" si="315"/>
        <v>0</v>
      </c>
      <c r="AZ77" s="97">
        <f t="shared" si="316"/>
        <v>0</v>
      </c>
      <c r="BA77" s="98">
        <f>BB77+BI77</f>
        <v>0</v>
      </c>
      <c r="BB77" s="98">
        <f>BD77+BE77+BF77+BG77+BH77</f>
        <v>0</v>
      </c>
      <c r="BC77" s="99"/>
      <c r="BD77" s="90"/>
      <c r="BE77" s="90"/>
      <c r="BF77" s="90"/>
      <c r="BG77" s="90"/>
      <c r="BH77" s="90"/>
      <c r="BI77" s="98">
        <f>BJ77+BK77+BL77</f>
        <v>0</v>
      </c>
      <c r="BJ77" s="90"/>
      <c r="BK77" s="90"/>
      <c r="BL77" s="90"/>
      <c r="BM77" s="90">
        <f t="shared" si="317"/>
        <v>0</v>
      </c>
      <c r="BN77" s="90">
        <f t="shared" si="318"/>
        <v>0</v>
      </c>
      <c r="BO77" s="46" t="s">
        <v>225</v>
      </c>
      <c r="BP77" s="9">
        <v>26460</v>
      </c>
      <c r="BQ77" s="95">
        <v>0</v>
      </c>
      <c r="BR77" s="95">
        <f t="shared" si="320"/>
        <v>0</v>
      </c>
      <c r="BS77" s="95">
        <f>BQ77+BR77</f>
        <v>0</v>
      </c>
      <c r="BT77" s="98">
        <f>BU77+CB77</f>
        <v>0</v>
      </c>
      <c r="BU77" s="98">
        <f>BW77+BX77+BY77+BZ77+CA77</f>
        <v>0</v>
      </c>
      <c r="BV77" s="86"/>
      <c r="BW77" s="87"/>
      <c r="BX77" s="87"/>
      <c r="BY77" s="87"/>
      <c r="BZ77" s="87"/>
      <c r="CA77" s="87"/>
      <c r="CB77" s="41">
        <f t="shared" si="321"/>
        <v>0</v>
      </c>
      <c r="CC77" s="87"/>
      <c r="CD77" s="87"/>
      <c r="CE77" s="87"/>
      <c r="CF77" s="90">
        <f t="shared" si="322"/>
        <v>0</v>
      </c>
      <c r="CG77" s="90">
        <f t="shared" si="323"/>
        <v>0</v>
      </c>
      <c r="CH77" s="46" t="s">
        <v>225</v>
      </c>
      <c r="CI77" s="9">
        <v>26460</v>
      </c>
      <c r="CJ77" s="101">
        <v>0</v>
      </c>
      <c r="CK77" s="101">
        <f t="shared" si="325"/>
        <v>0</v>
      </c>
      <c r="CL77" s="101">
        <f>CJ77+CK77</f>
        <v>0</v>
      </c>
    </row>
    <row r="78" spans="1:90" x14ac:dyDescent="0.25">
      <c r="A78" s="5">
        <v>1425</v>
      </c>
      <c r="B78" s="2">
        <v>600010023</v>
      </c>
      <c r="C78" s="7">
        <v>62237039</v>
      </c>
      <c r="D78" s="8" t="s">
        <v>37</v>
      </c>
      <c r="E78" s="2">
        <v>3147</v>
      </c>
      <c r="F78" s="2" t="s">
        <v>27</v>
      </c>
      <c r="G78" s="7" t="s">
        <v>96</v>
      </c>
      <c r="H78" s="41">
        <f>I78+P78</f>
        <v>0</v>
      </c>
      <c r="I78" s="41">
        <f>K78+L78+M78+N78+O78</f>
        <v>0</v>
      </c>
      <c r="J78" s="5"/>
      <c r="K78" s="9"/>
      <c r="L78" s="9"/>
      <c r="M78" s="9"/>
      <c r="N78" s="9"/>
      <c r="O78" s="9"/>
      <c r="P78" s="41">
        <f>Q78+R78+S78</f>
        <v>0</v>
      </c>
      <c r="Q78" s="9"/>
      <c r="R78" s="9"/>
      <c r="S78" s="9"/>
      <c r="T78" s="73">
        <f>(L78+M78+N78)*-1</f>
        <v>0</v>
      </c>
      <c r="U78" s="73">
        <f>(Q78+R78)*-1</f>
        <v>0</v>
      </c>
      <c r="V78" s="9">
        <f t="shared" si="312"/>
        <v>0</v>
      </c>
      <c r="W78" s="9">
        <f t="shared" si="312"/>
        <v>0</v>
      </c>
      <c r="X78" s="9">
        <v>42328</v>
      </c>
      <c r="Y78" s="9">
        <v>23868</v>
      </c>
      <c r="Z78" s="78">
        <f>IF(T78=0,0,ROUND((T78+L78)/X78/10,2))</f>
        <v>0</v>
      </c>
      <c r="AA78" s="78">
        <f>IF(U78=0,0,ROUND((U78+Q78)/Y78/10,2))</f>
        <v>0</v>
      </c>
      <c r="AB78" s="78">
        <f>Z78+AA78</f>
        <v>0</v>
      </c>
      <c r="AC78" s="47">
        <v>0</v>
      </c>
      <c r="AD78" s="47">
        <v>0</v>
      </c>
      <c r="AE78" s="47">
        <f>AC78+AD78</f>
        <v>0</v>
      </c>
      <c r="AF78" s="41">
        <f>AG78+AN78</f>
        <v>0</v>
      </c>
      <c r="AG78" s="41">
        <f>AI78+AJ78+AK78+AL78+AM78</f>
        <v>0</v>
      </c>
      <c r="AH78" s="5"/>
      <c r="AI78" s="9"/>
      <c r="AJ78" s="9"/>
      <c r="AK78" s="9"/>
      <c r="AL78" s="9"/>
      <c r="AM78" s="9"/>
      <c r="AN78" s="41">
        <f>AO78+AP78+AQ78</f>
        <v>0</v>
      </c>
      <c r="AO78" s="9"/>
      <c r="AP78" s="9"/>
      <c r="AQ78" s="9"/>
      <c r="AR78" s="90">
        <f>((AL78+AK78+AJ78)-((V78)*-1))*-1</f>
        <v>0</v>
      </c>
      <c r="AS78" s="90">
        <f>((AO78+AP78)-((W78)*-1))*-1</f>
        <v>0</v>
      </c>
      <c r="AT78" s="9">
        <v>42328</v>
      </c>
      <c r="AU78" s="9">
        <v>23868</v>
      </c>
      <c r="AV78" s="95">
        <f t="shared" si="313"/>
        <v>0</v>
      </c>
      <c r="AW78" s="95">
        <f t="shared" si="314"/>
        <v>0</v>
      </c>
      <c r="AX78" s="95">
        <f>AV78+AW78</f>
        <v>0</v>
      </c>
      <c r="AY78" s="97">
        <f t="shared" si="315"/>
        <v>0</v>
      </c>
      <c r="AZ78" s="97">
        <f t="shared" si="316"/>
        <v>0</v>
      </c>
      <c r="BA78" s="98">
        <f>BB78+BI78</f>
        <v>0</v>
      </c>
      <c r="BB78" s="98">
        <f>BD78+BE78+BF78+BG78+BH78</f>
        <v>0</v>
      </c>
      <c r="BC78" s="99"/>
      <c r="BD78" s="90"/>
      <c r="BE78" s="90"/>
      <c r="BF78" s="90"/>
      <c r="BG78" s="90"/>
      <c r="BH78" s="90"/>
      <c r="BI78" s="98">
        <f>BJ78+BK78+BL78</f>
        <v>0</v>
      </c>
      <c r="BJ78" s="90"/>
      <c r="BK78" s="90"/>
      <c r="BL78" s="90"/>
      <c r="BM78" s="90">
        <f t="shared" si="317"/>
        <v>0</v>
      </c>
      <c r="BN78" s="90">
        <f t="shared" si="318"/>
        <v>0</v>
      </c>
      <c r="BO78" s="9">
        <v>42328</v>
      </c>
      <c r="BP78" s="9">
        <v>23868</v>
      </c>
      <c r="BQ78" s="95">
        <f t="shared" si="319"/>
        <v>0</v>
      </c>
      <c r="BR78" s="95">
        <f t="shared" si="320"/>
        <v>0</v>
      </c>
      <c r="BS78" s="95">
        <f>BQ78+BR78</f>
        <v>0</v>
      </c>
      <c r="BT78" s="98">
        <f>BU78+CB78</f>
        <v>31900</v>
      </c>
      <c r="BU78" s="98">
        <f>BW78+BX78+BY78+BZ78+CA78</f>
        <v>31900</v>
      </c>
      <c r="BV78" s="86"/>
      <c r="BW78" s="87"/>
      <c r="BX78" s="87">
        <v>31900</v>
      </c>
      <c r="BY78" s="87"/>
      <c r="BZ78" s="87"/>
      <c r="CA78" s="87"/>
      <c r="CB78" s="41">
        <f t="shared" si="321"/>
        <v>0</v>
      </c>
      <c r="CC78" s="87"/>
      <c r="CD78" s="87"/>
      <c r="CE78" s="87"/>
      <c r="CF78" s="90">
        <f t="shared" si="322"/>
        <v>31900</v>
      </c>
      <c r="CG78" s="90">
        <f t="shared" si="323"/>
        <v>0</v>
      </c>
      <c r="CH78" s="9">
        <v>42328</v>
      </c>
      <c r="CI78" s="9">
        <v>23868</v>
      </c>
      <c r="CJ78" s="101">
        <f t="shared" si="324"/>
        <v>0</v>
      </c>
      <c r="CK78" s="101">
        <f t="shared" si="325"/>
        <v>0</v>
      </c>
      <c r="CL78" s="101">
        <f>CJ78+CK78</f>
        <v>0</v>
      </c>
    </row>
    <row r="79" spans="1:90" x14ac:dyDescent="0.25">
      <c r="A79" s="30"/>
      <c r="B79" s="31"/>
      <c r="C79" s="32"/>
      <c r="D79" s="33" t="s">
        <v>165</v>
      </c>
      <c r="E79" s="31"/>
      <c r="F79" s="31"/>
      <c r="G79" s="32"/>
      <c r="H79" s="34">
        <f t="shared" ref="H79:AB79" si="326">SUBTOTAL(9,H75:H78)</f>
        <v>152000</v>
      </c>
      <c r="I79" s="34">
        <f t="shared" si="326"/>
        <v>152000</v>
      </c>
      <c r="J79" s="34">
        <f t="shared" si="326"/>
        <v>0</v>
      </c>
      <c r="K79" s="34">
        <f t="shared" si="326"/>
        <v>0</v>
      </c>
      <c r="L79" s="34">
        <f t="shared" si="326"/>
        <v>16000</v>
      </c>
      <c r="M79" s="34">
        <f t="shared" si="326"/>
        <v>136000</v>
      </c>
      <c r="N79" s="34">
        <f t="shared" si="326"/>
        <v>0</v>
      </c>
      <c r="O79" s="34">
        <f t="shared" si="326"/>
        <v>0</v>
      </c>
      <c r="P79" s="34">
        <f t="shared" si="326"/>
        <v>0</v>
      </c>
      <c r="Q79" s="34">
        <f t="shared" si="326"/>
        <v>0</v>
      </c>
      <c r="R79" s="34">
        <f t="shared" si="326"/>
        <v>0</v>
      </c>
      <c r="S79" s="34">
        <f t="shared" si="326"/>
        <v>0</v>
      </c>
      <c r="T79" s="34">
        <f t="shared" si="326"/>
        <v>-152000</v>
      </c>
      <c r="U79" s="34">
        <f t="shared" si="326"/>
        <v>0</v>
      </c>
      <c r="V79" s="34">
        <f t="shared" si="326"/>
        <v>-98800</v>
      </c>
      <c r="W79" s="34">
        <f t="shared" si="326"/>
        <v>0</v>
      </c>
      <c r="X79" s="34">
        <f t="shared" si="326"/>
        <v>98395</v>
      </c>
      <c r="Y79" s="34">
        <f t="shared" si="326"/>
        <v>77458</v>
      </c>
      <c r="Z79" s="48">
        <f t="shared" si="326"/>
        <v>-0.24</v>
      </c>
      <c r="AA79" s="48">
        <f t="shared" si="326"/>
        <v>0</v>
      </c>
      <c r="AB79" s="48">
        <f t="shared" si="326"/>
        <v>-0.24</v>
      </c>
      <c r="AC79" s="48">
        <v>-0.18</v>
      </c>
      <c r="AD79" s="48">
        <v>0</v>
      </c>
      <c r="AE79" s="48">
        <f t="shared" ref="AE79:AX79" si="327">SUBTOTAL(9,AE75:AE78)</f>
        <v>-0.18</v>
      </c>
      <c r="AF79" s="34">
        <f t="shared" si="327"/>
        <v>152000</v>
      </c>
      <c r="AG79" s="34">
        <f t="shared" si="327"/>
        <v>152000</v>
      </c>
      <c r="AH79" s="34">
        <f t="shared" si="327"/>
        <v>0</v>
      </c>
      <c r="AI79" s="34">
        <f t="shared" si="327"/>
        <v>0</v>
      </c>
      <c r="AJ79" s="34">
        <f t="shared" si="327"/>
        <v>16000</v>
      </c>
      <c r="AK79" s="34">
        <f t="shared" si="327"/>
        <v>136000</v>
      </c>
      <c r="AL79" s="34">
        <f t="shared" si="327"/>
        <v>0</v>
      </c>
      <c r="AM79" s="34">
        <f t="shared" si="327"/>
        <v>0</v>
      </c>
      <c r="AN79" s="34">
        <f t="shared" si="327"/>
        <v>0</v>
      </c>
      <c r="AO79" s="34">
        <f t="shared" si="327"/>
        <v>0</v>
      </c>
      <c r="AP79" s="34">
        <f t="shared" si="327"/>
        <v>0</v>
      </c>
      <c r="AQ79" s="34">
        <f t="shared" si="327"/>
        <v>0</v>
      </c>
      <c r="AR79" s="34">
        <f t="shared" si="327"/>
        <v>-53200</v>
      </c>
      <c r="AS79" s="34">
        <f t="shared" si="327"/>
        <v>0</v>
      </c>
      <c r="AT79" s="34">
        <f t="shared" si="327"/>
        <v>98395</v>
      </c>
      <c r="AU79" s="34">
        <f t="shared" si="327"/>
        <v>77458</v>
      </c>
      <c r="AV79" s="48">
        <f t="shared" si="327"/>
        <v>-0.06</v>
      </c>
      <c r="AW79" s="48">
        <f t="shared" si="327"/>
        <v>0</v>
      </c>
      <c r="AX79" s="48">
        <f t="shared" si="327"/>
        <v>-0.06</v>
      </c>
      <c r="AY79"/>
      <c r="AZ79"/>
      <c r="BA79" s="34">
        <f t="shared" ref="BA79:BS79" si="328">SUBTOTAL(9,BA75:BA78)</f>
        <v>152000</v>
      </c>
      <c r="BB79" s="34">
        <f t="shared" si="328"/>
        <v>152000</v>
      </c>
      <c r="BC79" s="34">
        <f t="shared" si="328"/>
        <v>0</v>
      </c>
      <c r="BD79" s="34">
        <f t="shared" si="328"/>
        <v>0</v>
      </c>
      <c r="BE79" s="34">
        <f t="shared" si="328"/>
        <v>16000</v>
      </c>
      <c r="BF79" s="34">
        <f t="shared" si="328"/>
        <v>136000</v>
      </c>
      <c r="BG79" s="34">
        <f t="shared" si="328"/>
        <v>0</v>
      </c>
      <c r="BH79" s="34">
        <f t="shared" si="328"/>
        <v>0</v>
      </c>
      <c r="BI79" s="34">
        <f t="shared" si="328"/>
        <v>0</v>
      </c>
      <c r="BJ79" s="34">
        <f t="shared" si="328"/>
        <v>0</v>
      </c>
      <c r="BK79" s="34">
        <f t="shared" si="328"/>
        <v>0</v>
      </c>
      <c r="BL79" s="34">
        <f t="shared" si="328"/>
        <v>0</v>
      </c>
      <c r="BM79" s="34">
        <f t="shared" si="328"/>
        <v>0</v>
      </c>
      <c r="BN79" s="34">
        <f t="shared" si="328"/>
        <v>0</v>
      </c>
      <c r="BO79" s="34">
        <f t="shared" si="328"/>
        <v>98395</v>
      </c>
      <c r="BP79" s="34">
        <f t="shared" si="328"/>
        <v>77458</v>
      </c>
      <c r="BQ79" s="48">
        <f t="shared" si="328"/>
        <v>0</v>
      </c>
      <c r="BR79" s="48">
        <f t="shared" si="328"/>
        <v>0</v>
      </c>
      <c r="BS79" s="48">
        <f t="shared" si="328"/>
        <v>0</v>
      </c>
      <c r="BT79" s="34">
        <f t="shared" ref="BT79:CL79" si="329">SUBTOTAL(9,BT75:BT78)</f>
        <v>250000</v>
      </c>
      <c r="BU79" s="34">
        <f t="shared" si="329"/>
        <v>185000</v>
      </c>
      <c r="BV79" s="34">
        <f t="shared" si="329"/>
        <v>0</v>
      </c>
      <c r="BW79" s="34">
        <f t="shared" si="329"/>
        <v>0</v>
      </c>
      <c r="BX79" s="34">
        <f t="shared" si="329"/>
        <v>113700</v>
      </c>
      <c r="BY79" s="34">
        <f t="shared" si="329"/>
        <v>71300</v>
      </c>
      <c r="BZ79" s="34">
        <f t="shared" si="329"/>
        <v>0</v>
      </c>
      <c r="CA79" s="34">
        <f t="shared" si="329"/>
        <v>0</v>
      </c>
      <c r="CB79" s="34">
        <f t="shared" si="329"/>
        <v>65000</v>
      </c>
      <c r="CC79" s="34">
        <f t="shared" si="329"/>
        <v>0</v>
      </c>
      <c r="CD79" s="34">
        <f t="shared" si="329"/>
        <v>65000</v>
      </c>
      <c r="CE79" s="34">
        <f t="shared" si="329"/>
        <v>0</v>
      </c>
      <c r="CF79" s="34">
        <f t="shared" si="329"/>
        <v>33000</v>
      </c>
      <c r="CG79" s="34">
        <f t="shared" si="329"/>
        <v>65000</v>
      </c>
      <c r="CH79" s="34">
        <f t="shared" si="329"/>
        <v>98395</v>
      </c>
      <c r="CI79" s="34">
        <f t="shared" si="329"/>
        <v>77458</v>
      </c>
      <c r="CJ79" s="64">
        <f t="shared" si="329"/>
        <v>0.12</v>
      </c>
      <c r="CK79" s="64">
        <f t="shared" si="329"/>
        <v>-0.24</v>
      </c>
      <c r="CL79" s="64">
        <f t="shared" si="329"/>
        <v>-0.12</v>
      </c>
    </row>
    <row r="80" spans="1:90" x14ac:dyDescent="0.25">
      <c r="A80" s="26">
        <v>1426</v>
      </c>
      <c r="B80" s="6">
        <v>600020371</v>
      </c>
      <c r="C80" s="27">
        <v>60252600</v>
      </c>
      <c r="D80" s="28" t="s">
        <v>38</v>
      </c>
      <c r="E80" s="6">
        <v>3122</v>
      </c>
      <c r="F80" s="6" t="s">
        <v>18</v>
      </c>
      <c r="G80" s="6" t="s">
        <v>19</v>
      </c>
      <c r="H80" s="41">
        <f>I80+P80</f>
        <v>140000</v>
      </c>
      <c r="I80" s="41">
        <f>K80+L80+M80+N80+O80</f>
        <v>20000</v>
      </c>
      <c r="J80" s="5"/>
      <c r="K80" s="9"/>
      <c r="L80" s="9">
        <v>20000</v>
      </c>
      <c r="M80" s="9"/>
      <c r="N80" s="9"/>
      <c r="O80" s="9"/>
      <c r="P80" s="41">
        <f>Q80+R80+S80</f>
        <v>120000</v>
      </c>
      <c r="Q80" s="9">
        <v>20000</v>
      </c>
      <c r="R80" s="9">
        <v>100000</v>
      </c>
      <c r="S80" s="9"/>
      <c r="T80" s="73">
        <f>(L80+M80+N80)*-1</f>
        <v>-20000</v>
      </c>
      <c r="U80" s="73">
        <f>(Q80+R80)*-1</f>
        <v>-120000</v>
      </c>
      <c r="V80" s="9">
        <f t="shared" ref="V80:W82" si="330">ROUND(T80*0.65,0)</f>
        <v>-13000</v>
      </c>
      <c r="W80" s="9">
        <f t="shared" si="330"/>
        <v>-78000</v>
      </c>
      <c r="X80" s="9">
        <v>56067</v>
      </c>
      <c r="Y80" s="9">
        <v>27130</v>
      </c>
      <c r="Z80" s="78">
        <f>IF(T80=0,0,ROUND((T80+L80)/X80/10,2))</f>
        <v>0</v>
      </c>
      <c r="AA80" s="78">
        <f>IF(U80=0,0,ROUND((U80+Q80)/Y80/10,2))</f>
        <v>-0.37</v>
      </c>
      <c r="AB80" s="78">
        <f>Z80+AA80</f>
        <v>-0.37</v>
      </c>
      <c r="AC80" s="47">
        <v>-0.03</v>
      </c>
      <c r="AD80" s="47">
        <v>-0.28999999999999998</v>
      </c>
      <c r="AE80" s="47">
        <f>AC80+AD80</f>
        <v>-0.31999999999999995</v>
      </c>
      <c r="AF80" s="41">
        <f>AG80+AN80</f>
        <v>149200</v>
      </c>
      <c r="AG80" s="41">
        <f>AI80+AJ80+AK80+AL80+AM80</f>
        <v>8000</v>
      </c>
      <c r="AH80" s="86"/>
      <c r="AI80" s="87"/>
      <c r="AJ80" s="87">
        <v>0</v>
      </c>
      <c r="AK80" s="87">
        <v>8000</v>
      </c>
      <c r="AL80" s="87"/>
      <c r="AM80" s="87"/>
      <c r="AN80" s="85">
        <f>AO80+AP80+AQ80</f>
        <v>141200</v>
      </c>
      <c r="AO80" s="87">
        <v>18125</v>
      </c>
      <c r="AP80" s="87">
        <v>123075</v>
      </c>
      <c r="AQ80" s="87"/>
      <c r="AR80" s="90">
        <f>((AL80+AK80+AJ80)-((V80)*-1))*-1</f>
        <v>5000</v>
      </c>
      <c r="AS80" s="90">
        <f>((AO80+AP80)-((W80)*-1))*-1</f>
        <v>-63200</v>
      </c>
      <c r="AT80" s="9">
        <v>56067</v>
      </c>
      <c r="AU80" s="9">
        <v>27130</v>
      </c>
      <c r="AV80" s="95">
        <f t="shared" ref="AV80:AV82" si="331">ROUND((AY80/AT80/10)+(AC80),2)*-1</f>
        <v>0.02</v>
      </c>
      <c r="AW80" s="95">
        <f t="shared" ref="AW80:AW82" si="332">ROUND((AZ80/AU80/10)+AD80,2)*-1</f>
        <v>-0.16</v>
      </c>
      <c r="AX80" s="95">
        <f>AV80+AW80</f>
        <v>-0.14000000000000001</v>
      </c>
      <c r="AY80" s="97">
        <f t="shared" ref="AY80:AY82" si="333">AK80+AL80</f>
        <v>8000</v>
      </c>
      <c r="AZ80" s="97">
        <f t="shared" ref="AZ80:AZ82" si="334">AP80</f>
        <v>123075</v>
      </c>
      <c r="BA80" s="98">
        <f>BB80+BI80</f>
        <v>149200</v>
      </c>
      <c r="BB80" s="98">
        <f>BD80+BE80+BF80+BG80+BH80</f>
        <v>8000</v>
      </c>
      <c r="BC80" s="99"/>
      <c r="BD80" s="90"/>
      <c r="BE80" s="90">
        <v>0</v>
      </c>
      <c r="BF80" s="90">
        <v>8000</v>
      </c>
      <c r="BG80" s="90"/>
      <c r="BH80" s="90"/>
      <c r="BI80" s="98">
        <f>BJ80+BK80+BL80</f>
        <v>141200</v>
      </c>
      <c r="BJ80" s="90">
        <v>18125</v>
      </c>
      <c r="BK80" s="90">
        <v>123075</v>
      </c>
      <c r="BL80" s="90"/>
      <c r="BM80" s="90">
        <f t="shared" ref="BM80:BM82" si="335">(BE80+BF80+BG80)-(AJ80+AK80+AL80)</f>
        <v>0</v>
      </c>
      <c r="BN80" s="90">
        <f t="shared" ref="BN80:BN82" si="336">(BJ80+BK80)-(AO80+AP80)</f>
        <v>0</v>
      </c>
      <c r="BO80" s="9">
        <v>56067</v>
      </c>
      <c r="BP80" s="9">
        <v>27130</v>
      </c>
      <c r="BQ80" s="95">
        <f t="shared" ref="BQ80:BQ82" si="337">ROUND(((BF80+BG80)-(AK80+AL80))/BO80/10,2)*-1</f>
        <v>0</v>
      </c>
      <c r="BR80" s="95">
        <f t="shared" ref="BR80:BR82" si="338">ROUND(((BK80-AP80)/BP80/10),2)*-1</f>
        <v>0</v>
      </c>
      <c r="BS80" s="95">
        <f>BQ80+BR80</f>
        <v>0</v>
      </c>
      <c r="BT80" s="98">
        <f>BU80+CB80</f>
        <v>249656</v>
      </c>
      <c r="BU80" s="98">
        <f>BW80+BX80+BY80+BZ80+CA80</f>
        <v>129656</v>
      </c>
      <c r="BV80" s="86"/>
      <c r="BW80" s="87"/>
      <c r="BX80" s="87">
        <v>20000</v>
      </c>
      <c r="BY80" s="87"/>
      <c r="BZ80" s="87"/>
      <c r="CA80" s="87">
        <v>109656</v>
      </c>
      <c r="CB80" s="41">
        <f t="shared" ref="CB80:CB82" si="339">CC80+CD80+CE80</f>
        <v>120000</v>
      </c>
      <c r="CC80" s="87">
        <v>18125</v>
      </c>
      <c r="CD80" s="87">
        <v>101875</v>
      </c>
      <c r="CE80" s="87"/>
      <c r="CF80" s="90">
        <f t="shared" ref="CF80:CF82" si="340">(BX80+BY80+BZ80)-(BE80+BF80+BG80)</f>
        <v>12000</v>
      </c>
      <c r="CG80" s="90">
        <f t="shared" ref="CG80:CG82" si="341">(CC80+CD80)-(BJ80+BK80)</f>
        <v>-21200</v>
      </c>
      <c r="CH80" s="9">
        <v>56067</v>
      </c>
      <c r="CI80" s="9">
        <v>27130</v>
      </c>
      <c r="CJ80" s="101">
        <f t="shared" ref="CJ80:CJ82" si="342">ROUND(((BY80+BZ80)-(BF80+BG80))/CH80/10,2)*-1</f>
        <v>0.01</v>
      </c>
      <c r="CK80" s="101">
        <f t="shared" ref="CK80:CK82" si="343">ROUND(((CD80-BK80)/CI80/10),2)*-1</f>
        <v>0.08</v>
      </c>
      <c r="CL80" s="101">
        <f>CJ80+CK80</f>
        <v>0.09</v>
      </c>
    </row>
    <row r="81" spans="1:90" x14ac:dyDescent="0.25">
      <c r="A81" s="5">
        <v>1426</v>
      </c>
      <c r="B81" s="2">
        <v>600020371</v>
      </c>
      <c r="C81" s="7">
        <v>60252600</v>
      </c>
      <c r="D81" s="8" t="s">
        <v>38</v>
      </c>
      <c r="E81" s="20">
        <v>3122</v>
      </c>
      <c r="F81" s="20" t="s">
        <v>110</v>
      </c>
      <c r="G81" s="20" t="s">
        <v>96</v>
      </c>
      <c r="H81" s="41">
        <f>I81+P81</f>
        <v>0</v>
      </c>
      <c r="I81" s="41">
        <f>K81+L81+M81+N81+O81</f>
        <v>0</v>
      </c>
      <c r="J81" s="5"/>
      <c r="K81" s="9"/>
      <c r="L81" s="9"/>
      <c r="M81" s="9"/>
      <c r="N81" s="9"/>
      <c r="O81" s="9"/>
      <c r="P81" s="41">
        <f>Q81+R81+S81</f>
        <v>0</v>
      </c>
      <c r="Q81" s="9"/>
      <c r="R81" s="9"/>
      <c r="S81" s="9"/>
      <c r="T81" s="73">
        <f>(L81+M81+N81)*-1</f>
        <v>0</v>
      </c>
      <c r="U81" s="73">
        <f>(Q81+R81)*-1</f>
        <v>0</v>
      </c>
      <c r="V81" s="9">
        <f t="shared" si="330"/>
        <v>0</v>
      </c>
      <c r="W81" s="9">
        <f t="shared" si="330"/>
        <v>0</v>
      </c>
      <c r="X81" s="46" t="s">
        <v>225</v>
      </c>
      <c r="Y81" s="46" t="s">
        <v>225</v>
      </c>
      <c r="Z81" s="78">
        <f>IF(T81=0,0,ROUND((T81+L81)/X81/10,2))</f>
        <v>0</v>
      </c>
      <c r="AA81" s="78">
        <f>IF(U81=0,0,ROUND((U81+Q81)/Y81/10,2))</f>
        <v>0</v>
      </c>
      <c r="AB81" s="78">
        <f>Z81+AA81</f>
        <v>0</v>
      </c>
      <c r="AC81" s="47">
        <v>0</v>
      </c>
      <c r="AD81" s="47">
        <v>0</v>
      </c>
      <c r="AE81" s="47">
        <f>AC81+AD81</f>
        <v>0</v>
      </c>
      <c r="AF81" s="41">
        <f>AG81+AN81</f>
        <v>0</v>
      </c>
      <c r="AG81" s="41">
        <f>AI81+AJ81+AK81+AL81+AM81</f>
        <v>0</v>
      </c>
      <c r="AH81" s="86"/>
      <c r="AI81" s="87"/>
      <c r="AJ81" s="87"/>
      <c r="AK81" s="87"/>
      <c r="AL81" s="87"/>
      <c r="AM81" s="87"/>
      <c r="AN81" s="85">
        <f>AO81+AP81+AQ81</f>
        <v>0</v>
      </c>
      <c r="AO81" s="87"/>
      <c r="AP81" s="87"/>
      <c r="AQ81" s="87"/>
      <c r="AR81" s="90">
        <f>((AL81+AK81+AJ81)-((V81)*-1))*-1</f>
        <v>0</v>
      </c>
      <c r="AS81" s="90">
        <f>((AO81+AP81)-((W81)*-1))*-1</f>
        <v>0</v>
      </c>
      <c r="AT81" s="46" t="s">
        <v>225</v>
      </c>
      <c r="AU81" s="46" t="s">
        <v>225</v>
      </c>
      <c r="AV81" s="95">
        <v>0</v>
      </c>
      <c r="AW81" s="95">
        <v>0</v>
      </c>
      <c r="AX81" s="95">
        <f>AV81+AW81</f>
        <v>0</v>
      </c>
      <c r="AY81" s="97">
        <f t="shared" si="333"/>
        <v>0</v>
      </c>
      <c r="AZ81" s="97">
        <f t="shared" si="334"/>
        <v>0</v>
      </c>
      <c r="BA81" s="98">
        <f>BB81+BI81</f>
        <v>0</v>
      </c>
      <c r="BB81" s="98">
        <f>BD81+BE81+BF81+BG81+BH81</f>
        <v>0</v>
      </c>
      <c r="BC81" s="99"/>
      <c r="BD81" s="90"/>
      <c r="BE81" s="90"/>
      <c r="BF81" s="90"/>
      <c r="BG81" s="90"/>
      <c r="BH81" s="90"/>
      <c r="BI81" s="98">
        <f>BJ81+BK81+BL81</f>
        <v>0</v>
      </c>
      <c r="BJ81" s="90"/>
      <c r="BK81" s="90"/>
      <c r="BL81" s="90"/>
      <c r="BM81" s="90">
        <f t="shared" si="335"/>
        <v>0</v>
      </c>
      <c r="BN81" s="90">
        <f t="shared" si="336"/>
        <v>0</v>
      </c>
      <c r="BO81" s="46" t="s">
        <v>225</v>
      </c>
      <c r="BP81" s="46" t="s">
        <v>225</v>
      </c>
      <c r="BQ81" s="95">
        <v>0</v>
      </c>
      <c r="BR81" s="95">
        <v>0</v>
      </c>
      <c r="BS81" s="95">
        <f>BQ81+BR81</f>
        <v>0</v>
      </c>
      <c r="BT81" s="98">
        <f>BU81+CB81</f>
        <v>0</v>
      </c>
      <c r="BU81" s="98">
        <f>BW81+BX81+BY81+BZ81+CA81</f>
        <v>0</v>
      </c>
      <c r="BV81" s="86"/>
      <c r="BW81" s="87"/>
      <c r="BX81" s="87"/>
      <c r="BY81" s="87"/>
      <c r="BZ81" s="87"/>
      <c r="CA81" s="87"/>
      <c r="CB81" s="41">
        <f t="shared" si="339"/>
        <v>0</v>
      </c>
      <c r="CC81" s="87"/>
      <c r="CD81" s="87"/>
      <c r="CE81" s="87"/>
      <c r="CF81" s="90">
        <f t="shared" si="340"/>
        <v>0</v>
      </c>
      <c r="CG81" s="90">
        <f t="shared" si="341"/>
        <v>0</v>
      </c>
      <c r="CH81" s="46" t="s">
        <v>225</v>
      </c>
      <c r="CI81" s="46" t="s">
        <v>225</v>
      </c>
      <c r="CJ81" s="101">
        <v>0</v>
      </c>
      <c r="CK81" s="101">
        <v>0</v>
      </c>
      <c r="CL81" s="101">
        <f>CJ81+CK81</f>
        <v>0</v>
      </c>
    </row>
    <row r="82" spans="1:90" x14ac:dyDescent="0.25">
      <c r="A82" s="5">
        <v>1426</v>
      </c>
      <c r="B82" s="2">
        <v>600020371</v>
      </c>
      <c r="C82" s="7">
        <v>60252600</v>
      </c>
      <c r="D82" s="8" t="s">
        <v>38</v>
      </c>
      <c r="E82" s="2">
        <v>3150</v>
      </c>
      <c r="F82" s="2" t="s">
        <v>31</v>
      </c>
      <c r="G82" s="2" t="s">
        <v>19</v>
      </c>
      <c r="H82" s="41">
        <f>I82+P82</f>
        <v>10000</v>
      </c>
      <c r="I82" s="41">
        <f>K82+L82+M82+N82+O82</f>
        <v>10000</v>
      </c>
      <c r="J82" s="5"/>
      <c r="K82" s="9"/>
      <c r="L82" s="9">
        <v>10000</v>
      </c>
      <c r="M82" s="9"/>
      <c r="N82" s="9"/>
      <c r="O82" s="9"/>
      <c r="P82" s="41">
        <f>Q82+R82+S82</f>
        <v>0</v>
      </c>
      <c r="Q82" s="9"/>
      <c r="R82" s="9"/>
      <c r="S82" s="9"/>
      <c r="T82" s="73">
        <f>(L82+M82+N82)*-1</f>
        <v>-10000</v>
      </c>
      <c r="U82" s="73">
        <f>(Q82+R82)*-1</f>
        <v>0</v>
      </c>
      <c r="V82" s="9">
        <f t="shared" si="330"/>
        <v>-6500</v>
      </c>
      <c r="W82" s="9">
        <f t="shared" si="330"/>
        <v>0</v>
      </c>
      <c r="X82" s="9">
        <v>51885</v>
      </c>
      <c r="Y82" s="9">
        <v>27135</v>
      </c>
      <c r="Z82" s="78">
        <f>IF(T82=0,0,ROUND((T82+L82)/X82/10,2))</f>
        <v>0</v>
      </c>
      <c r="AA82" s="78">
        <f>IF(U82=0,0,ROUND((U82+Q82)/Y82/10,2))</f>
        <v>0</v>
      </c>
      <c r="AB82" s="78">
        <f>Z82+AA82</f>
        <v>0</v>
      </c>
      <c r="AC82" s="47">
        <v>-0.01</v>
      </c>
      <c r="AD82" s="47">
        <v>0</v>
      </c>
      <c r="AE82" s="47">
        <f>AC82+AD82</f>
        <v>-0.01</v>
      </c>
      <c r="AF82" s="41">
        <f>AG82+AN82</f>
        <v>800</v>
      </c>
      <c r="AG82" s="41">
        <f>AI82+AJ82+AK82+AL82+AM82</f>
        <v>800</v>
      </c>
      <c r="AH82" s="86"/>
      <c r="AI82" s="87"/>
      <c r="AJ82" s="87">
        <v>800</v>
      </c>
      <c r="AK82" s="87"/>
      <c r="AL82" s="87"/>
      <c r="AM82" s="87"/>
      <c r="AN82" s="85">
        <f>AO82+AP82+AQ82</f>
        <v>0</v>
      </c>
      <c r="AO82" s="87"/>
      <c r="AP82" s="87"/>
      <c r="AQ82" s="87"/>
      <c r="AR82" s="90">
        <f>((AL82+AK82+AJ82)-((V82)*-1))*-1</f>
        <v>5700</v>
      </c>
      <c r="AS82" s="90">
        <f>((AO82+AP82)-((W82)*-1))*-1</f>
        <v>0</v>
      </c>
      <c r="AT82" s="9">
        <v>51885</v>
      </c>
      <c r="AU82" s="9">
        <v>27135</v>
      </c>
      <c r="AV82" s="95">
        <f t="shared" si="331"/>
        <v>0.01</v>
      </c>
      <c r="AW82" s="95">
        <f t="shared" si="332"/>
        <v>0</v>
      </c>
      <c r="AX82" s="95">
        <f>AV82+AW82</f>
        <v>0.01</v>
      </c>
      <c r="AY82" s="97">
        <f t="shared" si="333"/>
        <v>0</v>
      </c>
      <c r="AZ82" s="97">
        <f t="shared" si="334"/>
        <v>0</v>
      </c>
      <c r="BA82" s="98">
        <f>BB82+BI82</f>
        <v>800</v>
      </c>
      <c r="BB82" s="98">
        <f>BD82+BE82+BF82+BG82+BH82</f>
        <v>800</v>
      </c>
      <c r="BC82" s="99"/>
      <c r="BD82" s="90"/>
      <c r="BE82" s="90">
        <v>800</v>
      </c>
      <c r="BF82" s="90"/>
      <c r="BG82" s="90"/>
      <c r="BH82" s="90"/>
      <c r="BI82" s="98">
        <f>BJ82+BK82+BL82</f>
        <v>0</v>
      </c>
      <c r="BJ82" s="90"/>
      <c r="BK82" s="90"/>
      <c r="BL82" s="90"/>
      <c r="BM82" s="90">
        <f t="shared" si="335"/>
        <v>0</v>
      </c>
      <c r="BN82" s="90">
        <f t="shared" si="336"/>
        <v>0</v>
      </c>
      <c r="BO82" s="9">
        <v>51885</v>
      </c>
      <c r="BP82" s="9">
        <v>27135</v>
      </c>
      <c r="BQ82" s="95">
        <f t="shared" si="337"/>
        <v>0</v>
      </c>
      <c r="BR82" s="95">
        <f t="shared" si="338"/>
        <v>0</v>
      </c>
      <c r="BS82" s="95">
        <f>BQ82+BR82</f>
        <v>0</v>
      </c>
      <c r="BT82" s="98">
        <f>BU82+CB82</f>
        <v>10000</v>
      </c>
      <c r="BU82" s="98">
        <f>BW82+BX82+BY82+BZ82+CA82</f>
        <v>10000</v>
      </c>
      <c r="BV82" s="86"/>
      <c r="BW82" s="87"/>
      <c r="BX82" s="87">
        <v>10000</v>
      </c>
      <c r="BY82" s="87"/>
      <c r="BZ82" s="87"/>
      <c r="CA82" s="87"/>
      <c r="CB82" s="41">
        <f t="shared" si="339"/>
        <v>0</v>
      </c>
      <c r="CC82" s="87"/>
      <c r="CD82" s="87"/>
      <c r="CE82" s="87"/>
      <c r="CF82" s="90">
        <f t="shared" si="340"/>
        <v>9200</v>
      </c>
      <c r="CG82" s="90">
        <f t="shared" si="341"/>
        <v>0</v>
      </c>
      <c r="CH82" s="9">
        <v>51885</v>
      </c>
      <c r="CI82" s="9">
        <v>27135</v>
      </c>
      <c r="CJ82" s="101">
        <f t="shared" si="342"/>
        <v>0</v>
      </c>
      <c r="CK82" s="101">
        <f t="shared" si="343"/>
        <v>0</v>
      </c>
      <c r="CL82" s="101">
        <f>CJ82+CK82</f>
        <v>0</v>
      </c>
    </row>
    <row r="83" spans="1:90" x14ac:dyDescent="0.25">
      <c r="A83" s="30"/>
      <c r="B83" s="31"/>
      <c r="C83" s="32"/>
      <c r="D83" s="33" t="s">
        <v>166</v>
      </c>
      <c r="E83" s="31"/>
      <c r="F83" s="31"/>
      <c r="G83" s="31"/>
      <c r="H83" s="34">
        <f t="shared" ref="H83:AB83" si="344">SUBTOTAL(9,H80:H82)</f>
        <v>150000</v>
      </c>
      <c r="I83" s="34">
        <f t="shared" si="344"/>
        <v>30000</v>
      </c>
      <c r="J83" s="34">
        <f t="shared" si="344"/>
        <v>0</v>
      </c>
      <c r="K83" s="34">
        <f t="shared" si="344"/>
        <v>0</v>
      </c>
      <c r="L83" s="34">
        <f t="shared" si="344"/>
        <v>30000</v>
      </c>
      <c r="M83" s="34">
        <f t="shared" si="344"/>
        <v>0</v>
      </c>
      <c r="N83" s="34">
        <f t="shared" si="344"/>
        <v>0</v>
      </c>
      <c r="O83" s="34">
        <f t="shared" si="344"/>
        <v>0</v>
      </c>
      <c r="P83" s="34">
        <f t="shared" si="344"/>
        <v>120000</v>
      </c>
      <c r="Q83" s="34">
        <f t="shared" si="344"/>
        <v>20000</v>
      </c>
      <c r="R83" s="34">
        <f t="shared" si="344"/>
        <v>100000</v>
      </c>
      <c r="S83" s="34">
        <f t="shared" si="344"/>
        <v>0</v>
      </c>
      <c r="T83" s="34">
        <f t="shared" si="344"/>
        <v>-30000</v>
      </c>
      <c r="U83" s="34">
        <f t="shared" si="344"/>
        <v>-120000</v>
      </c>
      <c r="V83" s="34">
        <f t="shared" si="344"/>
        <v>-19500</v>
      </c>
      <c r="W83" s="34">
        <f t="shared" si="344"/>
        <v>-78000</v>
      </c>
      <c r="X83" s="34">
        <f t="shared" si="344"/>
        <v>107952</v>
      </c>
      <c r="Y83" s="34">
        <f t="shared" si="344"/>
        <v>54265</v>
      </c>
      <c r="Z83" s="48">
        <f t="shared" si="344"/>
        <v>0</v>
      </c>
      <c r="AA83" s="48">
        <f t="shared" si="344"/>
        <v>-0.37</v>
      </c>
      <c r="AB83" s="48">
        <f t="shared" si="344"/>
        <v>-0.37</v>
      </c>
      <c r="AC83" s="48">
        <v>-0.04</v>
      </c>
      <c r="AD83" s="48">
        <v>-0.28999999999999998</v>
      </c>
      <c r="AE83" s="48">
        <f t="shared" ref="AE83:AX83" si="345">SUBTOTAL(9,AE80:AE82)</f>
        <v>-0.32999999999999996</v>
      </c>
      <c r="AF83" s="34">
        <f t="shared" si="345"/>
        <v>150000</v>
      </c>
      <c r="AG83" s="34">
        <f t="shared" si="345"/>
        <v>8800</v>
      </c>
      <c r="AH83" s="34">
        <f t="shared" si="345"/>
        <v>0</v>
      </c>
      <c r="AI83" s="34">
        <f t="shared" si="345"/>
        <v>0</v>
      </c>
      <c r="AJ83" s="34">
        <f t="shared" si="345"/>
        <v>800</v>
      </c>
      <c r="AK83" s="34">
        <f t="shared" si="345"/>
        <v>8000</v>
      </c>
      <c r="AL83" s="34">
        <f t="shared" si="345"/>
        <v>0</v>
      </c>
      <c r="AM83" s="34">
        <f t="shared" si="345"/>
        <v>0</v>
      </c>
      <c r="AN83" s="34">
        <f t="shared" si="345"/>
        <v>141200</v>
      </c>
      <c r="AO83" s="34">
        <f t="shared" si="345"/>
        <v>18125</v>
      </c>
      <c r="AP83" s="34">
        <f t="shared" si="345"/>
        <v>123075</v>
      </c>
      <c r="AQ83" s="34">
        <f t="shared" si="345"/>
        <v>0</v>
      </c>
      <c r="AR83" s="34">
        <f t="shared" si="345"/>
        <v>10700</v>
      </c>
      <c r="AS83" s="34">
        <f t="shared" si="345"/>
        <v>-63200</v>
      </c>
      <c r="AT83" s="34">
        <f t="shared" si="345"/>
        <v>107952</v>
      </c>
      <c r="AU83" s="34">
        <f t="shared" si="345"/>
        <v>54265</v>
      </c>
      <c r="AV83" s="48">
        <f t="shared" si="345"/>
        <v>0.03</v>
      </c>
      <c r="AW83" s="48">
        <f t="shared" si="345"/>
        <v>-0.16</v>
      </c>
      <c r="AX83" s="48">
        <f t="shared" si="345"/>
        <v>-0.13</v>
      </c>
      <c r="AY83"/>
      <c r="AZ83"/>
      <c r="BA83" s="34">
        <f t="shared" ref="BA83:BS83" si="346">SUBTOTAL(9,BA80:BA82)</f>
        <v>150000</v>
      </c>
      <c r="BB83" s="34">
        <f t="shared" si="346"/>
        <v>8800</v>
      </c>
      <c r="BC83" s="34">
        <f t="shared" si="346"/>
        <v>0</v>
      </c>
      <c r="BD83" s="34">
        <f t="shared" si="346"/>
        <v>0</v>
      </c>
      <c r="BE83" s="34">
        <f t="shared" si="346"/>
        <v>800</v>
      </c>
      <c r="BF83" s="34">
        <f t="shared" si="346"/>
        <v>8000</v>
      </c>
      <c r="BG83" s="34">
        <f t="shared" si="346"/>
        <v>0</v>
      </c>
      <c r="BH83" s="34">
        <f t="shared" si="346"/>
        <v>0</v>
      </c>
      <c r="BI83" s="34">
        <f t="shared" si="346"/>
        <v>141200</v>
      </c>
      <c r="BJ83" s="34">
        <f t="shared" si="346"/>
        <v>18125</v>
      </c>
      <c r="BK83" s="34">
        <f t="shared" si="346"/>
        <v>123075</v>
      </c>
      <c r="BL83" s="34">
        <f t="shared" si="346"/>
        <v>0</v>
      </c>
      <c r="BM83" s="34">
        <f t="shared" si="346"/>
        <v>0</v>
      </c>
      <c r="BN83" s="34">
        <f t="shared" si="346"/>
        <v>0</v>
      </c>
      <c r="BO83" s="34">
        <f t="shared" si="346"/>
        <v>107952</v>
      </c>
      <c r="BP83" s="34">
        <f t="shared" si="346"/>
        <v>54265</v>
      </c>
      <c r="BQ83" s="48">
        <f t="shared" si="346"/>
        <v>0</v>
      </c>
      <c r="BR83" s="48">
        <f t="shared" si="346"/>
        <v>0</v>
      </c>
      <c r="BS83" s="48">
        <f t="shared" si="346"/>
        <v>0</v>
      </c>
      <c r="BT83" s="34">
        <f t="shared" ref="BT83:CL83" si="347">SUBTOTAL(9,BT80:BT82)</f>
        <v>259656</v>
      </c>
      <c r="BU83" s="34">
        <f t="shared" si="347"/>
        <v>139656</v>
      </c>
      <c r="BV83" s="34">
        <f t="shared" si="347"/>
        <v>0</v>
      </c>
      <c r="BW83" s="34">
        <f t="shared" si="347"/>
        <v>0</v>
      </c>
      <c r="BX83" s="34">
        <f t="shared" si="347"/>
        <v>30000</v>
      </c>
      <c r="BY83" s="34">
        <f t="shared" si="347"/>
        <v>0</v>
      </c>
      <c r="BZ83" s="34">
        <f t="shared" si="347"/>
        <v>0</v>
      </c>
      <c r="CA83" s="34">
        <f t="shared" si="347"/>
        <v>109656</v>
      </c>
      <c r="CB83" s="34">
        <f t="shared" si="347"/>
        <v>120000</v>
      </c>
      <c r="CC83" s="34">
        <f t="shared" si="347"/>
        <v>18125</v>
      </c>
      <c r="CD83" s="34">
        <f t="shared" si="347"/>
        <v>101875</v>
      </c>
      <c r="CE83" s="34">
        <f t="shared" si="347"/>
        <v>0</v>
      </c>
      <c r="CF83" s="34">
        <f t="shared" si="347"/>
        <v>21200</v>
      </c>
      <c r="CG83" s="34">
        <f t="shared" si="347"/>
        <v>-21200</v>
      </c>
      <c r="CH83" s="34">
        <f t="shared" si="347"/>
        <v>107952</v>
      </c>
      <c r="CI83" s="34">
        <f t="shared" si="347"/>
        <v>54265</v>
      </c>
      <c r="CJ83" s="64">
        <f t="shared" si="347"/>
        <v>0.01</v>
      </c>
      <c r="CK83" s="64">
        <f t="shared" si="347"/>
        <v>0.08</v>
      </c>
      <c r="CL83" s="64">
        <f t="shared" si="347"/>
        <v>0.09</v>
      </c>
    </row>
    <row r="84" spans="1:90" x14ac:dyDescent="0.25">
      <c r="A84" s="26">
        <v>1427</v>
      </c>
      <c r="B84" s="6">
        <v>600010422</v>
      </c>
      <c r="C84" s="27">
        <v>60252766</v>
      </c>
      <c r="D84" s="28" t="s">
        <v>39</v>
      </c>
      <c r="E84" s="6">
        <v>3122</v>
      </c>
      <c r="F84" s="6" t="s">
        <v>18</v>
      </c>
      <c r="G84" s="6" t="s">
        <v>19</v>
      </c>
      <c r="H84" s="41">
        <f>I84+P84</f>
        <v>345640</v>
      </c>
      <c r="I84" s="41">
        <f>K84+L84+M84+N84+O84</f>
        <v>185640</v>
      </c>
      <c r="J84" s="5">
        <v>4</v>
      </c>
      <c r="K84" s="9">
        <v>100640</v>
      </c>
      <c r="L84" s="9">
        <v>85000</v>
      </c>
      <c r="M84" s="9"/>
      <c r="N84" s="9"/>
      <c r="O84" s="9"/>
      <c r="P84" s="41">
        <f>Q84+R84+S84</f>
        <v>160000</v>
      </c>
      <c r="Q84" s="9"/>
      <c r="R84" s="9">
        <v>160000</v>
      </c>
      <c r="S84" s="9"/>
      <c r="T84" s="73">
        <f>(L84+M84+N84)*-1</f>
        <v>-85000</v>
      </c>
      <c r="U84" s="73">
        <f>(Q84+R84)*-1</f>
        <v>-160000</v>
      </c>
      <c r="V84" s="9">
        <f t="shared" ref="V84:W87" si="348">ROUND(T84*0.65,0)</f>
        <v>-55250</v>
      </c>
      <c r="W84" s="9">
        <f t="shared" si="348"/>
        <v>-104000</v>
      </c>
      <c r="X84" s="9">
        <v>56067</v>
      </c>
      <c r="Y84" s="9">
        <v>27130</v>
      </c>
      <c r="Z84" s="78">
        <f>IF(T84=0,0,ROUND((T84+L84)/X84/10,2))</f>
        <v>0</v>
      </c>
      <c r="AA84" s="78">
        <f>IF(U84=0,0,ROUND((U84+Q84)/Y84/10,2))</f>
        <v>-0.59</v>
      </c>
      <c r="AB84" s="78">
        <f>Z84+AA84</f>
        <v>-0.59</v>
      </c>
      <c r="AC84" s="47">
        <v>-0.1</v>
      </c>
      <c r="AD84" s="47">
        <v>-0.38</v>
      </c>
      <c r="AE84" s="47">
        <f>AC84+AD84</f>
        <v>-0.48</v>
      </c>
      <c r="AF84" s="41">
        <f>AG84+AN84</f>
        <v>345640</v>
      </c>
      <c r="AG84" s="41">
        <f>AI84+AJ84+AK84+AL84+AM84</f>
        <v>185640</v>
      </c>
      <c r="AH84" s="5">
        <v>4</v>
      </c>
      <c r="AI84" s="9">
        <v>100640</v>
      </c>
      <c r="AJ84" s="9">
        <v>85000</v>
      </c>
      <c r="AK84" s="9"/>
      <c r="AL84" s="9"/>
      <c r="AM84" s="9"/>
      <c r="AN84" s="41">
        <f>AO84+AP84+AQ84</f>
        <v>160000</v>
      </c>
      <c r="AO84" s="9"/>
      <c r="AP84" s="9">
        <v>160000</v>
      </c>
      <c r="AQ84" s="9"/>
      <c r="AR84" s="90">
        <f>((AL84+AK84+AJ84)-((V84)*-1))*-1</f>
        <v>-29750</v>
      </c>
      <c r="AS84" s="90">
        <f>((AO84+AP84)-((W84)*-1))*-1</f>
        <v>-56000</v>
      </c>
      <c r="AT84" s="9">
        <v>56067</v>
      </c>
      <c r="AU84" s="9">
        <v>27130</v>
      </c>
      <c r="AV84" s="95">
        <f t="shared" ref="AV84:AV87" si="349">ROUND((AY84/AT84/10)+(AC84),2)*-1</f>
        <v>0.1</v>
      </c>
      <c r="AW84" s="95">
        <f t="shared" ref="AW84:AW87" si="350">ROUND((AZ84/AU84/10)+AD84,2)*-1</f>
        <v>-0.21</v>
      </c>
      <c r="AX84" s="95">
        <f>AV84+AW84</f>
        <v>-0.10999999999999999</v>
      </c>
      <c r="AY84" s="97">
        <f t="shared" ref="AY84:AY87" si="351">AK84+AL84</f>
        <v>0</v>
      </c>
      <c r="AZ84" s="97">
        <f t="shared" ref="AZ84:AZ87" si="352">AP84</f>
        <v>160000</v>
      </c>
      <c r="BA84" s="98">
        <f>BB84+BI84</f>
        <v>345640</v>
      </c>
      <c r="BB84" s="98">
        <f>BD84+BE84+BF84+BG84+BH84</f>
        <v>185640</v>
      </c>
      <c r="BC84" s="99">
        <v>4</v>
      </c>
      <c r="BD84" s="90">
        <v>100640</v>
      </c>
      <c r="BE84" s="90">
        <v>85000</v>
      </c>
      <c r="BF84" s="90"/>
      <c r="BG84" s="90"/>
      <c r="BH84" s="90"/>
      <c r="BI84" s="98">
        <f>BJ84+BK84+BL84</f>
        <v>160000</v>
      </c>
      <c r="BJ84" s="90"/>
      <c r="BK84" s="90">
        <v>160000</v>
      </c>
      <c r="BL84" s="90"/>
      <c r="BM84" s="90">
        <f t="shared" ref="BM84:BM87" si="353">(BE84+BF84+BG84)-(AJ84+AK84+AL84)</f>
        <v>0</v>
      </c>
      <c r="BN84" s="90">
        <f t="shared" ref="BN84:BN87" si="354">(BJ84+BK84)-(AO84+AP84)</f>
        <v>0</v>
      </c>
      <c r="BO84" s="9">
        <v>56067</v>
      </c>
      <c r="BP84" s="9">
        <v>27130</v>
      </c>
      <c r="BQ84" s="95">
        <f t="shared" ref="BQ84:BQ87" si="355">ROUND(((BF84+BG84)-(AK84+AL84))/BO84/10,2)*-1</f>
        <v>0</v>
      </c>
      <c r="BR84" s="95">
        <f t="shared" ref="BR84:BR87" si="356">ROUND(((BK84-AP84)/BP84/10),2)*-1</f>
        <v>0</v>
      </c>
      <c r="BS84" s="95">
        <f>BQ84+BR84</f>
        <v>0</v>
      </c>
      <c r="BT84" s="98">
        <f>BU84+CB84</f>
        <v>256640</v>
      </c>
      <c r="BU84" s="98">
        <f>BW84+BX84+BY84+BZ84+CA84</f>
        <v>110640</v>
      </c>
      <c r="BV84" s="99">
        <v>4</v>
      </c>
      <c r="BW84" s="90">
        <v>100640</v>
      </c>
      <c r="BX84" s="87"/>
      <c r="BY84" s="87">
        <v>10000</v>
      </c>
      <c r="BZ84" s="87"/>
      <c r="CA84" s="87"/>
      <c r="CB84" s="41">
        <f t="shared" ref="CB84:CB87" si="357">CC84+CD84+CE84</f>
        <v>146000</v>
      </c>
      <c r="CC84" s="87"/>
      <c r="CD84" s="87">
        <v>146000</v>
      </c>
      <c r="CE84" s="87"/>
      <c r="CF84" s="90">
        <f t="shared" ref="CF84:CF87" si="358">(BX84+BY84+BZ84)-(BE84+BF84+BG84)</f>
        <v>-75000</v>
      </c>
      <c r="CG84" s="90">
        <f t="shared" ref="CG84:CG87" si="359">(CC84+CD84)-(BJ84+BK84)</f>
        <v>-14000</v>
      </c>
      <c r="CH84" s="9">
        <v>56067</v>
      </c>
      <c r="CI84" s="9">
        <v>27130</v>
      </c>
      <c r="CJ84" s="101">
        <f t="shared" ref="CJ84:CJ87" si="360">ROUND(((BY84+BZ84)-(BF84+BG84))/CH84/10,2)*-1</f>
        <v>-0.02</v>
      </c>
      <c r="CK84" s="101">
        <f t="shared" ref="CK84:CK87" si="361">ROUND(((CD84-BK84)/CI84/10),2)*-1</f>
        <v>0.05</v>
      </c>
      <c r="CL84" s="101">
        <f>CJ84+CK84</f>
        <v>3.0000000000000002E-2</v>
      </c>
    </row>
    <row r="85" spans="1:90" x14ac:dyDescent="0.25">
      <c r="A85" s="5">
        <v>1427</v>
      </c>
      <c r="B85" s="2">
        <v>600010422</v>
      </c>
      <c r="C85" s="7">
        <v>60252766</v>
      </c>
      <c r="D85" s="8" t="s">
        <v>39</v>
      </c>
      <c r="E85" s="20">
        <v>3122</v>
      </c>
      <c r="F85" s="20" t="s">
        <v>110</v>
      </c>
      <c r="G85" s="20" t="s">
        <v>96</v>
      </c>
      <c r="H85" s="41">
        <f>I85+P85</f>
        <v>0</v>
      </c>
      <c r="I85" s="41">
        <f>K85+L85+M85+N85+O85</f>
        <v>0</v>
      </c>
      <c r="J85" s="5"/>
      <c r="K85" s="9"/>
      <c r="L85" s="9"/>
      <c r="M85" s="9"/>
      <c r="N85" s="9"/>
      <c r="O85" s="9"/>
      <c r="P85" s="41">
        <f>Q85+R85+S85</f>
        <v>0</v>
      </c>
      <c r="Q85" s="9"/>
      <c r="R85" s="9"/>
      <c r="S85" s="9"/>
      <c r="T85" s="73">
        <f>(L85+M85+N85)*-1</f>
        <v>0</v>
      </c>
      <c r="U85" s="73">
        <f>(Q85+R85)*-1</f>
        <v>0</v>
      </c>
      <c r="V85" s="9">
        <f t="shared" si="348"/>
        <v>0</v>
      </c>
      <c r="W85" s="9">
        <f t="shared" si="348"/>
        <v>0</v>
      </c>
      <c r="X85" s="46" t="s">
        <v>225</v>
      </c>
      <c r="Y85" s="46" t="s">
        <v>225</v>
      </c>
      <c r="Z85" s="78">
        <f>IF(T85=0,0,ROUND((T85+L85)/X85/10,2))</f>
        <v>0</v>
      </c>
      <c r="AA85" s="78">
        <f>IF(U85=0,0,ROUND((U85+Q85)/Y85/10,2))</f>
        <v>0</v>
      </c>
      <c r="AB85" s="78">
        <f>Z85+AA85</f>
        <v>0</v>
      </c>
      <c r="AC85" s="47">
        <v>0</v>
      </c>
      <c r="AD85" s="47">
        <v>0</v>
      </c>
      <c r="AE85" s="47">
        <f>AC85+AD85</f>
        <v>0</v>
      </c>
      <c r="AF85" s="41">
        <f>AG85+AN85</f>
        <v>0</v>
      </c>
      <c r="AG85" s="41">
        <f>AI85+AJ85+AK85+AL85+AM85</f>
        <v>0</v>
      </c>
      <c r="AH85" s="5"/>
      <c r="AI85" s="9"/>
      <c r="AJ85" s="9"/>
      <c r="AK85" s="9"/>
      <c r="AL85" s="9"/>
      <c r="AM85" s="9"/>
      <c r="AN85" s="41">
        <f>AO85+AP85+AQ85</f>
        <v>0</v>
      </c>
      <c r="AO85" s="9"/>
      <c r="AP85" s="9"/>
      <c r="AQ85" s="9"/>
      <c r="AR85" s="90">
        <f>((AL85+AK85+AJ85)-((V85)*-1))*-1</f>
        <v>0</v>
      </c>
      <c r="AS85" s="90">
        <f>((AO85+AP85)-((W85)*-1))*-1</f>
        <v>0</v>
      </c>
      <c r="AT85" s="46" t="s">
        <v>225</v>
      </c>
      <c r="AU85" s="46" t="s">
        <v>225</v>
      </c>
      <c r="AV85" s="95">
        <v>0</v>
      </c>
      <c r="AW85" s="95">
        <v>0</v>
      </c>
      <c r="AX85" s="95">
        <f>AV85+AW85</f>
        <v>0</v>
      </c>
      <c r="AY85" s="97">
        <f t="shared" si="351"/>
        <v>0</v>
      </c>
      <c r="AZ85" s="97">
        <f t="shared" si="352"/>
        <v>0</v>
      </c>
      <c r="BA85" s="98">
        <f>BB85+BI85</f>
        <v>0</v>
      </c>
      <c r="BB85" s="98">
        <f>BD85+BE85+BF85+BG85+BH85</f>
        <v>0</v>
      </c>
      <c r="BC85" s="99"/>
      <c r="BD85" s="90"/>
      <c r="BE85" s="90"/>
      <c r="BF85" s="90"/>
      <c r="BG85" s="90"/>
      <c r="BH85" s="90"/>
      <c r="BI85" s="98">
        <f>BJ85+BK85+BL85</f>
        <v>0</v>
      </c>
      <c r="BJ85" s="90"/>
      <c r="BK85" s="90"/>
      <c r="BL85" s="90"/>
      <c r="BM85" s="90">
        <f t="shared" si="353"/>
        <v>0</v>
      </c>
      <c r="BN85" s="90">
        <f t="shared" si="354"/>
        <v>0</v>
      </c>
      <c r="BO85" s="46" t="s">
        <v>225</v>
      </c>
      <c r="BP85" s="46" t="s">
        <v>225</v>
      </c>
      <c r="BQ85" s="95">
        <v>0</v>
      </c>
      <c r="BR85" s="95">
        <v>0</v>
      </c>
      <c r="BS85" s="95">
        <f>BQ85+BR85</f>
        <v>0</v>
      </c>
      <c r="BT85" s="98">
        <f>BU85+CB85</f>
        <v>0</v>
      </c>
      <c r="BU85" s="98">
        <f>BW85+BX85+BY85+BZ85+CA85</f>
        <v>0</v>
      </c>
      <c r="BV85" s="86"/>
      <c r="BW85" s="87"/>
      <c r="BX85" s="87"/>
      <c r="BY85" s="87"/>
      <c r="BZ85" s="87"/>
      <c r="CA85" s="87"/>
      <c r="CB85" s="41">
        <f t="shared" si="357"/>
        <v>0</v>
      </c>
      <c r="CC85" s="87"/>
      <c r="CD85" s="87"/>
      <c r="CE85" s="87"/>
      <c r="CF85" s="90">
        <f t="shared" si="358"/>
        <v>0</v>
      </c>
      <c r="CG85" s="90">
        <f t="shared" si="359"/>
        <v>0</v>
      </c>
      <c r="CH85" s="46" t="s">
        <v>225</v>
      </c>
      <c r="CI85" s="46" t="s">
        <v>225</v>
      </c>
      <c r="CJ85" s="101">
        <v>0</v>
      </c>
      <c r="CK85" s="101">
        <v>0</v>
      </c>
      <c r="CL85" s="101">
        <f>CJ85+CK85</f>
        <v>0</v>
      </c>
    </row>
    <row r="86" spans="1:90" x14ac:dyDescent="0.25">
      <c r="A86" s="5">
        <v>1427</v>
      </c>
      <c r="B86" s="2">
        <v>600010422</v>
      </c>
      <c r="C86" s="7">
        <v>60252766</v>
      </c>
      <c r="D86" s="8" t="s">
        <v>39</v>
      </c>
      <c r="E86" s="2">
        <v>3141</v>
      </c>
      <c r="F86" s="2" t="s">
        <v>20</v>
      </c>
      <c r="G86" s="7" t="s">
        <v>96</v>
      </c>
      <c r="H86" s="41">
        <f>I86+P86</f>
        <v>0</v>
      </c>
      <c r="I86" s="41">
        <f>K86+L86+M86+N86+O86</f>
        <v>0</v>
      </c>
      <c r="J86" s="5"/>
      <c r="K86" s="9"/>
      <c r="L86" s="9"/>
      <c r="M86" s="9"/>
      <c r="N86" s="9"/>
      <c r="O86" s="9"/>
      <c r="P86" s="41">
        <f>Q86+R86+S86</f>
        <v>0</v>
      </c>
      <c r="Q86" s="9"/>
      <c r="R86" s="9"/>
      <c r="S86" s="9"/>
      <c r="T86" s="73">
        <f>(L86+M86+N86)*-1</f>
        <v>0</v>
      </c>
      <c r="U86" s="73">
        <f>(Q86+R86)*-1</f>
        <v>0</v>
      </c>
      <c r="V86" s="9">
        <f t="shared" si="348"/>
        <v>0</v>
      </c>
      <c r="W86" s="9">
        <f t="shared" si="348"/>
        <v>0</v>
      </c>
      <c r="X86" s="46" t="s">
        <v>225</v>
      </c>
      <c r="Y86" s="9">
        <v>26460</v>
      </c>
      <c r="Z86" s="78">
        <f>IF(T86=0,0,ROUND((T86+L86)/X86/10,2))</f>
        <v>0</v>
      </c>
      <c r="AA86" s="78">
        <f>IF(U86=0,0,ROUND((U86+Q86)/Y86/10,2))</f>
        <v>0</v>
      </c>
      <c r="AB86" s="78">
        <f>Z86+AA86</f>
        <v>0</v>
      </c>
      <c r="AC86" s="47">
        <v>0</v>
      </c>
      <c r="AD86" s="47">
        <v>0</v>
      </c>
      <c r="AE86" s="47">
        <f>AC86+AD86</f>
        <v>0</v>
      </c>
      <c r="AF86" s="41">
        <f>AG86+AN86</f>
        <v>0</v>
      </c>
      <c r="AG86" s="41">
        <f>AI86+AJ86+AK86+AL86+AM86</f>
        <v>0</v>
      </c>
      <c r="AH86" s="5"/>
      <c r="AI86" s="9"/>
      <c r="AJ86" s="9"/>
      <c r="AK86" s="9"/>
      <c r="AL86" s="9"/>
      <c r="AM86" s="9"/>
      <c r="AN86" s="41">
        <f>AO86+AP86+AQ86</f>
        <v>0</v>
      </c>
      <c r="AO86" s="9"/>
      <c r="AP86" s="9"/>
      <c r="AQ86" s="9"/>
      <c r="AR86" s="90">
        <f>((AL86+AK86+AJ86)-((V86)*-1))*-1</f>
        <v>0</v>
      </c>
      <c r="AS86" s="90">
        <f>((AO86+AP86)-((W86)*-1))*-1</f>
        <v>0</v>
      </c>
      <c r="AT86" s="46" t="s">
        <v>225</v>
      </c>
      <c r="AU86" s="9">
        <v>26460</v>
      </c>
      <c r="AV86" s="95">
        <v>0</v>
      </c>
      <c r="AW86" s="95">
        <f t="shared" si="350"/>
        <v>0</v>
      </c>
      <c r="AX86" s="95">
        <f>AV86+AW86</f>
        <v>0</v>
      </c>
      <c r="AY86" s="97">
        <f t="shared" si="351"/>
        <v>0</v>
      </c>
      <c r="AZ86" s="97">
        <f t="shared" si="352"/>
        <v>0</v>
      </c>
      <c r="BA86" s="98">
        <f>BB86+BI86</f>
        <v>0</v>
      </c>
      <c r="BB86" s="98">
        <f>BD86+BE86+BF86+BG86+BH86</f>
        <v>0</v>
      </c>
      <c r="BC86" s="99"/>
      <c r="BD86" s="90"/>
      <c r="BE86" s="90"/>
      <c r="BF86" s="90"/>
      <c r="BG86" s="90"/>
      <c r="BH86" s="90"/>
      <c r="BI86" s="98">
        <f>BJ86+BK86+BL86</f>
        <v>0</v>
      </c>
      <c r="BJ86" s="90"/>
      <c r="BK86" s="90"/>
      <c r="BL86" s="90"/>
      <c r="BM86" s="90">
        <f t="shared" si="353"/>
        <v>0</v>
      </c>
      <c r="BN86" s="90">
        <f t="shared" si="354"/>
        <v>0</v>
      </c>
      <c r="BO86" s="46" t="s">
        <v>225</v>
      </c>
      <c r="BP86" s="9">
        <v>26460</v>
      </c>
      <c r="BQ86" s="95">
        <v>0</v>
      </c>
      <c r="BR86" s="95">
        <f t="shared" si="356"/>
        <v>0</v>
      </c>
      <c r="BS86" s="95">
        <f>BQ86+BR86</f>
        <v>0</v>
      </c>
      <c r="BT86" s="98">
        <f>BU86+CB86</f>
        <v>0</v>
      </c>
      <c r="BU86" s="98">
        <f>BW86+BX86+BY86+BZ86+CA86</f>
        <v>0</v>
      </c>
      <c r="BV86" s="86"/>
      <c r="BW86" s="87"/>
      <c r="BX86" s="87"/>
      <c r="BY86" s="87"/>
      <c r="BZ86" s="87"/>
      <c r="CA86" s="87"/>
      <c r="CB86" s="41">
        <f t="shared" si="357"/>
        <v>0</v>
      </c>
      <c r="CC86" s="87"/>
      <c r="CD86" s="87"/>
      <c r="CE86" s="87"/>
      <c r="CF86" s="90">
        <f t="shared" si="358"/>
        <v>0</v>
      </c>
      <c r="CG86" s="90">
        <f t="shared" si="359"/>
        <v>0</v>
      </c>
      <c r="CH86" s="46" t="s">
        <v>225</v>
      </c>
      <c r="CI86" s="9">
        <v>26460</v>
      </c>
      <c r="CJ86" s="101">
        <v>0</v>
      </c>
      <c r="CK86" s="101">
        <f t="shared" si="361"/>
        <v>0</v>
      </c>
      <c r="CL86" s="101">
        <f>CJ86+CK86</f>
        <v>0</v>
      </c>
    </row>
    <row r="87" spans="1:90" x14ac:dyDescent="0.25">
      <c r="A87" s="5">
        <v>1427</v>
      </c>
      <c r="B87" s="2">
        <v>600010422</v>
      </c>
      <c r="C87" s="7">
        <v>60252766</v>
      </c>
      <c r="D87" s="8" t="s">
        <v>39</v>
      </c>
      <c r="E87" s="2">
        <v>3147</v>
      </c>
      <c r="F87" s="2" t="s">
        <v>27</v>
      </c>
      <c r="G87" s="7" t="s">
        <v>96</v>
      </c>
      <c r="H87" s="41">
        <f>I87+P87</f>
        <v>396960</v>
      </c>
      <c r="I87" s="41">
        <f>K87+L87+M87+N87+O87</f>
        <v>0</v>
      </c>
      <c r="J87" s="5"/>
      <c r="K87" s="9"/>
      <c r="L87" s="9"/>
      <c r="M87" s="9"/>
      <c r="N87" s="9"/>
      <c r="O87" s="9"/>
      <c r="P87" s="41">
        <f>Q87+R87+S87</f>
        <v>396960</v>
      </c>
      <c r="Q87" s="9"/>
      <c r="R87" s="9">
        <v>396960</v>
      </c>
      <c r="S87" s="9"/>
      <c r="T87" s="73">
        <f>(L87+M87+N87)*-1</f>
        <v>0</v>
      </c>
      <c r="U87" s="73">
        <f>(Q87+R87)*-1</f>
        <v>-396960</v>
      </c>
      <c r="V87" s="9">
        <f t="shared" si="348"/>
        <v>0</v>
      </c>
      <c r="W87" s="9">
        <f t="shared" si="348"/>
        <v>-258024</v>
      </c>
      <c r="X87" s="9">
        <v>42328</v>
      </c>
      <c r="Y87" s="9">
        <v>23868</v>
      </c>
      <c r="Z87" s="78">
        <f>IF(T87=0,0,ROUND((T87+L87)/X87/10,2))</f>
        <v>0</v>
      </c>
      <c r="AA87" s="78">
        <f>IF(U87=0,0,ROUND((U87+Q87)/Y87/10,2))</f>
        <v>-1.66</v>
      </c>
      <c r="AB87" s="78">
        <f>Z87+AA87</f>
        <v>-1.66</v>
      </c>
      <c r="AC87" s="47">
        <v>0</v>
      </c>
      <c r="AD87" s="47">
        <v>-1.08</v>
      </c>
      <c r="AE87" s="47">
        <f>AC87+AD87</f>
        <v>-1.08</v>
      </c>
      <c r="AF87" s="41">
        <f>AG87+AN87</f>
        <v>396960</v>
      </c>
      <c r="AG87" s="41">
        <f>AI87+AJ87+AK87+AL87+AM87</f>
        <v>0</v>
      </c>
      <c r="AH87" s="5"/>
      <c r="AI87" s="9"/>
      <c r="AJ87" s="9"/>
      <c r="AK87" s="9"/>
      <c r="AL87" s="9"/>
      <c r="AM87" s="9"/>
      <c r="AN87" s="41">
        <f>AO87+AP87+AQ87</f>
        <v>396960</v>
      </c>
      <c r="AO87" s="9"/>
      <c r="AP87" s="9">
        <v>396960</v>
      </c>
      <c r="AQ87" s="9"/>
      <c r="AR87" s="90">
        <f>((AL87+AK87+AJ87)-((V87)*-1))*-1</f>
        <v>0</v>
      </c>
      <c r="AS87" s="90">
        <f>((AO87+AP87)-((W87)*-1))*-1</f>
        <v>-138936</v>
      </c>
      <c r="AT87" s="9">
        <v>42328</v>
      </c>
      <c r="AU87" s="9">
        <v>23868</v>
      </c>
      <c r="AV87" s="95">
        <f t="shared" si="349"/>
        <v>0</v>
      </c>
      <c r="AW87" s="95">
        <f t="shared" si="350"/>
        <v>-0.57999999999999996</v>
      </c>
      <c r="AX87" s="95">
        <f>AV87+AW87</f>
        <v>-0.57999999999999996</v>
      </c>
      <c r="AY87" s="97">
        <f t="shared" si="351"/>
        <v>0</v>
      </c>
      <c r="AZ87" s="97">
        <f t="shared" si="352"/>
        <v>396960</v>
      </c>
      <c r="BA87" s="98">
        <f>BB87+BI87</f>
        <v>396960</v>
      </c>
      <c r="BB87" s="98">
        <f>BD87+BE87+BF87+BG87+BH87</f>
        <v>0</v>
      </c>
      <c r="BC87" s="99"/>
      <c r="BD87" s="90"/>
      <c r="BE87" s="90"/>
      <c r="BF87" s="90"/>
      <c r="BG87" s="90"/>
      <c r="BH87" s="90"/>
      <c r="BI87" s="98">
        <f>BJ87+BK87+BL87</f>
        <v>396960</v>
      </c>
      <c r="BJ87" s="90"/>
      <c r="BK87" s="90">
        <v>396960</v>
      </c>
      <c r="BL87" s="90"/>
      <c r="BM87" s="90">
        <f t="shared" si="353"/>
        <v>0</v>
      </c>
      <c r="BN87" s="90">
        <f t="shared" si="354"/>
        <v>0</v>
      </c>
      <c r="BO87" s="9">
        <v>42328</v>
      </c>
      <c r="BP87" s="9">
        <v>23868</v>
      </c>
      <c r="BQ87" s="95">
        <f t="shared" si="355"/>
        <v>0</v>
      </c>
      <c r="BR87" s="95">
        <f t="shared" si="356"/>
        <v>0</v>
      </c>
      <c r="BS87" s="95">
        <f>BQ87+BR87</f>
        <v>0</v>
      </c>
      <c r="BT87" s="98">
        <f>BU87+CB87</f>
        <v>405000</v>
      </c>
      <c r="BU87" s="98">
        <f>BW87+BX87+BY87+BZ87+CA87</f>
        <v>0</v>
      </c>
      <c r="BV87" s="86"/>
      <c r="BW87" s="87"/>
      <c r="BX87" s="87"/>
      <c r="BY87" s="87"/>
      <c r="BZ87" s="87"/>
      <c r="CA87" s="87"/>
      <c r="CB87" s="41">
        <f t="shared" si="357"/>
        <v>405000</v>
      </c>
      <c r="CC87" s="87"/>
      <c r="CD87" s="87">
        <v>405000</v>
      </c>
      <c r="CE87" s="87"/>
      <c r="CF87" s="90">
        <f t="shared" si="358"/>
        <v>0</v>
      </c>
      <c r="CG87" s="90">
        <f t="shared" si="359"/>
        <v>8040</v>
      </c>
      <c r="CH87" s="9">
        <v>42328</v>
      </c>
      <c r="CI87" s="9">
        <v>23868</v>
      </c>
      <c r="CJ87" s="101">
        <f t="shared" si="360"/>
        <v>0</v>
      </c>
      <c r="CK87" s="101">
        <f t="shared" si="361"/>
        <v>-0.03</v>
      </c>
      <c r="CL87" s="101">
        <f>CJ87+CK87</f>
        <v>-0.03</v>
      </c>
    </row>
    <row r="88" spans="1:90" x14ac:dyDescent="0.25">
      <c r="A88" s="30"/>
      <c r="B88" s="31"/>
      <c r="C88" s="32"/>
      <c r="D88" s="33" t="s">
        <v>167</v>
      </c>
      <c r="E88" s="31"/>
      <c r="F88" s="31"/>
      <c r="G88" s="32"/>
      <c r="H88" s="34">
        <f t="shared" ref="H88:AB88" si="362">SUBTOTAL(9,H84:H87)</f>
        <v>742600</v>
      </c>
      <c r="I88" s="34">
        <f t="shared" si="362"/>
        <v>185640</v>
      </c>
      <c r="J88" s="34">
        <f t="shared" si="362"/>
        <v>4</v>
      </c>
      <c r="K88" s="34">
        <f t="shared" si="362"/>
        <v>100640</v>
      </c>
      <c r="L88" s="34">
        <f t="shared" si="362"/>
        <v>85000</v>
      </c>
      <c r="M88" s="34">
        <f t="shared" si="362"/>
        <v>0</v>
      </c>
      <c r="N88" s="34">
        <f t="shared" si="362"/>
        <v>0</v>
      </c>
      <c r="O88" s="34">
        <f t="shared" si="362"/>
        <v>0</v>
      </c>
      <c r="P88" s="34">
        <f t="shared" si="362"/>
        <v>556960</v>
      </c>
      <c r="Q88" s="34">
        <f t="shared" si="362"/>
        <v>0</v>
      </c>
      <c r="R88" s="34">
        <f t="shared" si="362"/>
        <v>556960</v>
      </c>
      <c r="S88" s="34">
        <f t="shared" si="362"/>
        <v>0</v>
      </c>
      <c r="T88" s="34">
        <f t="shared" si="362"/>
        <v>-85000</v>
      </c>
      <c r="U88" s="34">
        <f t="shared" si="362"/>
        <v>-556960</v>
      </c>
      <c r="V88" s="34">
        <f t="shared" si="362"/>
        <v>-55250</v>
      </c>
      <c r="W88" s="34">
        <f t="shared" si="362"/>
        <v>-362024</v>
      </c>
      <c r="X88" s="34">
        <f t="shared" si="362"/>
        <v>98395</v>
      </c>
      <c r="Y88" s="34">
        <f t="shared" si="362"/>
        <v>77458</v>
      </c>
      <c r="Z88" s="48">
        <f t="shared" si="362"/>
        <v>0</v>
      </c>
      <c r="AA88" s="48">
        <f t="shared" si="362"/>
        <v>-2.25</v>
      </c>
      <c r="AB88" s="48">
        <f t="shared" si="362"/>
        <v>-2.25</v>
      </c>
      <c r="AC88" s="48">
        <v>-0.1</v>
      </c>
      <c r="AD88" s="48">
        <v>-1.46</v>
      </c>
      <c r="AE88" s="48">
        <f t="shared" ref="AE88:AX88" si="363">SUBTOTAL(9,AE84:AE87)</f>
        <v>-1.56</v>
      </c>
      <c r="AF88" s="34">
        <f t="shared" si="363"/>
        <v>742600</v>
      </c>
      <c r="AG88" s="34">
        <f t="shared" si="363"/>
        <v>185640</v>
      </c>
      <c r="AH88" s="34">
        <f t="shared" si="363"/>
        <v>4</v>
      </c>
      <c r="AI88" s="34">
        <f t="shared" si="363"/>
        <v>100640</v>
      </c>
      <c r="AJ88" s="34">
        <f t="shared" si="363"/>
        <v>85000</v>
      </c>
      <c r="AK88" s="34">
        <f t="shared" si="363"/>
        <v>0</v>
      </c>
      <c r="AL88" s="34">
        <f t="shared" si="363"/>
        <v>0</v>
      </c>
      <c r="AM88" s="34">
        <f t="shared" si="363"/>
        <v>0</v>
      </c>
      <c r="AN88" s="34">
        <f t="shared" si="363"/>
        <v>556960</v>
      </c>
      <c r="AO88" s="34">
        <f t="shared" si="363"/>
        <v>0</v>
      </c>
      <c r="AP88" s="34">
        <f t="shared" si="363"/>
        <v>556960</v>
      </c>
      <c r="AQ88" s="34">
        <f t="shared" si="363"/>
        <v>0</v>
      </c>
      <c r="AR88" s="34">
        <f t="shared" si="363"/>
        <v>-29750</v>
      </c>
      <c r="AS88" s="34">
        <f t="shared" si="363"/>
        <v>-194936</v>
      </c>
      <c r="AT88" s="34">
        <f t="shared" si="363"/>
        <v>98395</v>
      </c>
      <c r="AU88" s="34">
        <f t="shared" si="363"/>
        <v>77458</v>
      </c>
      <c r="AV88" s="48">
        <f t="shared" si="363"/>
        <v>0.1</v>
      </c>
      <c r="AW88" s="48">
        <f t="shared" si="363"/>
        <v>-0.78999999999999992</v>
      </c>
      <c r="AX88" s="48">
        <f t="shared" si="363"/>
        <v>-0.69</v>
      </c>
      <c r="AY88"/>
      <c r="AZ88"/>
      <c r="BA88" s="34">
        <f t="shared" ref="BA88:BS88" si="364">SUBTOTAL(9,BA84:BA87)</f>
        <v>742600</v>
      </c>
      <c r="BB88" s="34">
        <f t="shared" si="364"/>
        <v>185640</v>
      </c>
      <c r="BC88" s="34">
        <f t="shared" si="364"/>
        <v>4</v>
      </c>
      <c r="BD88" s="34">
        <f t="shared" si="364"/>
        <v>100640</v>
      </c>
      <c r="BE88" s="34">
        <f t="shared" si="364"/>
        <v>85000</v>
      </c>
      <c r="BF88" s="34">
        <f t="shared" si="364"/>
        <v>0</v>
      </c>
      <c r="BG88" s="34">
        <f t="shared" si="364"/>
        <v>0</v>
      </c>
      <c r="BH88" s="34">
        <f t="shared" si="364"/>
        <v>0</v>
      </c>
      <c r="BI88" s="34">
        <f t="shared" si="364"/>
        <v>556960</v>
      </c>
      <c r="BJ88" s="34">
        <f t="shared" si="364"/>
        <v>0</v>
      </c>
      <c r="BK88" s="34">
        <f t="shared" si="364"/>
        <v>556960</v>
      </c>
      <c r="BL88" s="34">
        <f t="shared" si="364"/>
        <v>0</v>
      </c>
      <c r="BM88" s="34">
        <f t="shared" si="364"/>
        <v>0</v>
      </c>
      <c r="BN88" s="34">
        <f t="shared" si="364"/>
        <v>0</v>
      </c>
      <c r="BO88" s="34">
        <f t="shared" si="364"/>
        <v>98395</v>
      </c>
      <c r="BP88" s="34">
        <f t="shared" si="364"/>
        <v>77458</v>
      </c>
      <c r="BQ88" s="48">
        <f t="shared" si="364"/>
        <v>0</v>
      </c>
      <c r="BR88" s="48">
        <f t="shared" si="364"/>
        <v>0</v>
      </c>
      <c r="BS88" s="48">
        <f t="shared" si="364"/>
        <v>0</v>
      </c>
      <c r="BT88" s="34">
        <f t="shared" ref="BT88:CL88" si="365">SUBTOTAL(9,BT84:BT87)</f>
        <v>661640</v>
      </c>
      <c r="BU88" s="34">
        <f t="shared" si="365"/>
        <v>110640</v>
      </c>
      <c r="BV88" s="34">
        <f t="shared" si="365"/>
        <v>4</v>
      </c>
      <c r="BW88" s="34">
        <f t="shared" si="365"/>
        <v>100640</v>
      </c>
      <c r="BX88" s="34">
        <f t="shared" si="365"/>
        <v>0</v>
      </c>
      <c r="BY88" s="34">
        <f t="shared" si="365"/>
        <v>10000</v>
      </c>
      <c r="BZ88" s="34">
        <f t="shared" si="365"/>
        <v>0</v>
      </c>
      <c r="CA88" s="34">
        <f t="shared" si="365"/>
        <v>0</v>
      </c>
      <c r="CB88" s="34">
        <f t="shared" si="365"/>
        <v>551000</v>
      </c>
      <c r="CC88" s="34">
        <f t="shared" si="365"/>
        <v>0</v>
      </c>
      <c r="CD88" s="34">
        <f t="shared" si="365"/>
        <v>551000</v>
      </c>
      <c r="CE88" s="34">
        <f t="shared" si="365"/>
        <v>0</v>
      </c>
      <c r="CF88" s="34">
        <f t="shared" si="365"/>
        <v>-75000</v>
      </c>
      <c r="CG88" s="34">
        <f t="shared" si="365"/>
        <v>-5960</v>
      </c>
      <c r="CH88" s="34">
        <f t="shared" si="365"/>
        <v>98395</v>
      </c>
      <c r="CI88" s="34">
        <f t="shared" si="365"/>
        <v>77458</v>
      </c>
      <c r="CJ88" s="64">
        <f t="shared" si="365"/>
        <v>-0.02</v>
      </c>
      <c r="CK88" s="64">
        <f t="shared" si="365"/>
        <v>2.0000000000000004E-2</v>
      </c>
      <c r="CL88" s="64">
        <f t="shared" si="365"/>
        <v>0</v>
      </c>
    </row>
    <row r="89" spans="1:90" x14ac:dyDescent="0.25">
      <c r="A89" s="26">
        <v>1428</v>
      </c>
      <c r="B89" s="6">
        <v>600012646</v>
      </c>
      <c r="C89" s="27">
        <v>854999</v>
      </c>
      <c r="D89" s="28" t="s">
        <v>40</v>
      </c>
      <c r="E89" s="6">
        <v>3122</v>
      </c>
      <c r="F89" s="6" t="s">
        <v>18</v>
      </c>
      <c r="G89" s="6" t="s">
        <v>19</v>
      </c>
      <c r="H89" s="41">
        <f>I89+P89</f>
        <v>489408</v>
      </c>
      <c r="I89" s="41">
        <f>K89+L89+M89+N89+O89</f>
        <v>140640</v>
      </c>
      <c r="J89" s="5">
        <v>4</v>
      </c>
      <c r="K89" s="9">
        <v>100640</v>
      </c>
      <c r="L89" s="9">
        <v>40000</v>
      </c>
      <c r="M89" s="9"/>
      <c r="N89" s="9"/>
      <c r="O89" s="9"/>
      <c r="P89" s="41">
        <f>Q89+R89+S89</f>
        <v>348768</v>
      </c>
      <c r="Q89" s="9">
        <v>30000</v>
      </c>
      <c r="R89" s="9">
        <v>318768</v>
      </c>
      <c r="S89" s="9"/>
      <c r="T89" s="73">
        <f>(L89+M89+N89)*-1</f>
        <v>-40000</v>
      </c>
      <c r="U89" s="73">
        <f>(Q89+R89)*-1</f>
        <v>-348768</v>
      </c>
      <c r="V89" s="9">
        <f t="shared" ref="V89:W92" si="366">ROUND(T89*0.65,0)</f>
        <v>-26000</v>
      </c>
      <c r="W89" s="9">
        <f t="shared" si="366"/>
        <v>-226699</v>
      </c>
      <c r="X89" s="9">
        <v>56067</v>
      </c>
      <c r="Y89" s="9">
        <v>27130</v>
      </c>
      <c r="Z89" s="78">
        <f>IF(T89=0,0,ROUND((T89+L89)/X89/10,2))</f>
        <v>0</v>
      </c>
      <c r="AA89" s="78">
        <f>IF(U89=0,0,ROUND((U89+Q89)/Y89/10,2))</f>
        <v>-1.17</v>
      </c>
      <c r="AB89" s="78">
        <f>Z89+AA89</f>
        <v>-1.17</v>
      </c>
      <c r="AC89" s="47">
        <v>-0.05</v>
      </c>
      <c r="AD89" s="47">
        <v>-0.84</v>
      </c>
      <c r="AE89" s="47">
        <f>AC89+AD89</f>
        <v>-0.89</v>
      </c>
      <c r="AF89" s="41">
        <f>AG89+AN89</f>
        <v>489408</v>
      </c>
      <c r="AG89" s="41">
        <f>AI89+AJ89+AK89+AL89+AM89</f>
        <v>140640</v>
      </c>
      <c r="AH89" s="5">
        <v>4</v>
      </c>
      <c r="AI89" s="9">
        <v>100640</v>
      </c>
      <c r="AJ89" s="9">
        <v>40000</v>
      </c>
      <c r="AK89" s="9"/>
      <c r="AL89" s="9"/>
      <c r="AM89" s="9"/>
      <c r="AN89" s="41">
        <f>AO89+AP89+AQ89</f>
        <v>348768</v>
      </c>
      <c r="AO89" s="9">
        <v>30000</v>
      </c>
      <c r="AP89" s="9">
        <v>318768</v>
      </c>
      <c r="AQ89" s="9"/>
      <c r="AR89" s="90">
        <f>((AL89+AK89+AJ89)-((V89)*-1))*-1</f>
        <v>-14000</v>
      </c>
      <c r="AS89" s="90">
        <f>((AO89+AP89)-((W89)*-1))*-1</f>
        <v>-122069</v>
      </c>
      <c r="AT89" s="9">
        <v>56067</v>
      </c>
      <c r="AU89" s="9">
        <v>27130</v>
      </c>
      <c r="AV89" s="95">
        <f t="shared" ref="AV89:AV92" si="367">ROUND((AY89/AT89/10)+(AC89),2)*-1</f>
        <v>0.05</v>
      </c>
      <c r="AW89" s="95">
        <f t="shared" ref="AW89:AW92" si="368">ROUND((AZ89/AU89/10)+AD89,2)*-1</f>
        <v>-0.33</v>
      </c>
      <c r="AX89" s="95">
        <f>AV89+AW89</f>
        <v>-0.28000000000000003</v>
      </c>
      <c r="AY89" s="97">
        <f t="shared" ref="AY89:AY92" si="369">AK89+AL89</f>
        <v>0</v>
      </c>
      <c r="AZ89" s="97">
        <f t="shared" ref="AZ89:AZ92" si="370">AP89</f>
        <v>318768</v>
      </c>
      <c r="BA89" s="98">
        <f>BB89+BI89</f>
        <v>489408</v>
      </c>
      <c r="BB89" s="98">
        <f>BD89+BE89+BF89+BG89+BH89</f>
        <v>140640</v>
      </c>
      <c r="BC89" s="99">
        <v>4</v>
      </c>
      <c r="BD89" s="90">
        <v>100640</v>
      </c>
      <c r="BE89" s="90">
        <v>40000</v>
      </c>
      <c r="BF89" s="90"/>
      <c r="BG89" s="90"/>
      <c r="BH89" s="90"/>
      <c r="BI89" s="98">
        <f>BJ89+BK89+BL89</f>
        <v>348768</v>
      </c>
      <c r="BJ89" s="90">
        <v>30000</v>
      </c>
      <c r="BK89" s="90">
        <v>318768</v>
      </c>
      <c r="BL89" s="90"/>
      <c r="BM89" s="90">
        <f t="shared" ref="BM89:BM92" si="371">(BE89+BF89+BG89)-(AJ89+AK89+AL89)</f>
        <v>0</v>
      </c>
      <c r="BN89" s="90">
        <f t="shared" ref="BN89:BN92" si="372">(BJ89+BK89)-(AO89+AP89)</f>
        <v>0</v>
      </c>
      <c r="BO89" s="9">
        <v>56067</v>
      </c>
      <c r="BP89" s="9">
        <v>27130</v>
      </c>
      <c r="BQ89" s="95">
        <f t="shared" ref="BQ89:BQ92" si="373">ROUND(((BF89+BG89)-(AK89+AL89))/BO89/10,2)*-1</f>
        <v>0</v>
      </c>
      <c r="BR89" s="95">
        <f t="shared" ref="BR89:BR92" si="374">ROUND(((BK89-AP89)/BP89/10),2)*-1</f>
        <v>0</v>
      </c>
      <c r="BS89" s="95">
        <f>BQ89+BR89</f>
        <v>0</v>
      </c>
      <c r="BT89" s="98">
        <f>BU89+CB89</f>
        <v>450640</v>
      </c>
      <c r="BU89" s="98">
        <f>BW89+BX89+BY89+BZ89+CA89</f>
        <v>110640</v>
      </c>
      <c r="BV89" s="99">
        <v>4</v>
      </c>
      <c r="BW89" s="90">
        <v>100640</v>
      </c>
      <c r="BX89" s="87">
        <v>10000</v>
      </c>
      <c r="BY89" s="87"/>
      <c r="BZ89" s="87"/>
      <c r="CA89" s="87"/>
      <c r="CB89" s="85">
        <v>340000</v>
      </c>
      <c r="CC89" s="87">
        <v>20000</v>
      </c>
      <c r="CD89" s="87">
        <v>320000</v>
      </c>
      <c r="CE89" s="87"/>
      <c r="CF89" s="90">
        <f t="shared" ref="CF89:CF92" si="375">(BX89+BY89+BZ89)-(BE89+BF89+BG89)</f>
        <v>-30000</v>
      </c>
      <c r="CG89" s="90">
        <f t="shared" ref="CG89:CG92" si="376">(CC89+CD89)-(BJ89+BK89)</f>
        <v>-8768</v>
      </c>
      <c r="CH89" s="9">
        <v>56067</v>
      </c>
      <c r="CI89" s="9">
        <v>27130</v>
      </c>
      <c r="CJ89" s="101">
        <f t="shared" ref="CJ89:CJ92" si="377">ROUND(((BY89+BZ89)-(BF89+BG89))/CH89/10,2)*-1</f>
        <v>0</v>
      </c>
      <c r="CK89" s="101">
        <f t="shared" ref="CK89:CK92" si="378">ROUND(((CD89-BK89)/CI89/10),2)*-1</f>
        <v>0</v>
      </c>
      <c r="CL89" s="101">
        <f>CJ89+CK89</f>
        <v>0</v>
      </c>
    </row>
    <row r="90" spans="1:90" x14ac:dyDescent="0.25">
      <c r="A90" s="5">
        <v>1428</v>
      </c>
      <c r="B90" s="2">
        <v>600012646</v>
      </c>
      <c r="C90" s="7">
        <v>854999</v>
      </c>
      <c r="D90" s="8" t="s">
        <v>40</v>
      </c>
      <c r="E90" s="20">
        <v>3122</v>
      </c>
      <c r="F90" s="20" t="s">
        <v>110</v>
      </c>
      <c r="G90" s="20" t="s">
        <v>96</v>
      </c>
      <c r="H90" s="41">
        <f>I90+P90</f>
        <v>0</v>
      </c>
      <c r="I90" s="41">
        <f>K90+L90+M90+N90+O90</f>
        <v>0</v>
      </c>
      <c r="J90" s="5"/>
      <c r="K90" s="9"/>
      <c r="L90" s="9"/>
      <c r="M90" s="9"/>
      <c r="N90" s="9"/>
      <c r="O90" s="9"/>
      <c r="P90" s="41">
        <f>Q90+R90+S90</f>
        <v>0</v>
      </c>
      <c r="Q90" s="9"/>
      <c r="R90" s="9"/>
      <c r="S90" s="9"/>
      <c r="T90" s="73">
        <f>(L90+M90+N90)*-1</f>
        <v>0</v>
      </c>
      <c r="U90" s="73">
        <f>(Q90+R90)*-1</f>
        <v>0</v>
      </c>
      <c r="V90" s="9">
        <f t="shared" si="366"/>
        <v>0</v>
      </c>
      <c r="W90" s="9">
        <f t="shared" si="366"/>
        <v>0</v>
      </c>
      <c r="X90" s="46" t="s">
        <v>225</v>
      </c>
      <c r="Y90" s="46" t="s">
        <v>225</v>
      </c>
      <c r="Z90" s="78">
        <f>IF(T90=0,0,ROUND((T90+L90)/X90/10,2))</f>
        <v>0</v>
      </c>
      <c r="AA90" s="78">
        <f>IF(U90=0,0,ROUND((U90+Q90)/Y90/10,2))</f>
        <v>0</v>
      </c>
      <c r="AB90" s="78">
        <f>Z90+AA90</f>
        <v>0</v>
      </c>
      <c r="AC90" s="47">
        <v>0</v>
      </c>
      <c r="AD90" s="47">
        <v>0</v>
      </c>
      <c r="AE90" s="47">
        <f>AC90+AD90</f>
        <v>0</v>
      </c>
      <c r="AF90" s="41">
        <f>AG90+AN90</f>
        <v>0</v>
      </c>
      <c r="AG90" s="41">
        <f>AI90+AJ90+AK90+AL90+AM90</f>
        <v>0</v>
      </c>
      <c r="AH90" s="5"/>
      <c r="AI90" s="9"/>
      <c r="AJ90" s="9"/>
      <c r="AK90" s="9"/>
      <c r="AL90" s="9"/>
      <c r="AM90" s="9"/>
      <c r="AN90" s="41">
        <f>AO90+AP90+AQ90</f>
        <v>0</v>
      </c>
      <c r="AO90" s="9"/>
      <c r="AP90" s="9"/>
      <c r="AQ90" s="9"/>
      <c r="AR90" s="90">
        <f>((AL90+AK90+AJ90)-((V90)*-1))*-1</f>
        <v>0</v>
      </c>
      <c r="AS90" s="90">
        <f>((AO90+AP90)-((W90)*-1))*-1</f>
        <v>0</v>
      </c>
      <c r="AT90" s="46" t="s">
        <v>225</v>
      </c>
      <c r="AU90" s="46" t="s">
        <v>225</v>
      </c>
      <c r="AV90" s="95">
        <v>0</v>
      </c>
      <c r="AW90" s="95">
        <v>0</v>
      </c>
      <c r="AX90" s="95">
        <f>AV90+AW90</f>
        <v>0</v>
      </c>
      <c r="AY90" s="97">
        <f t="shared" si="369"/>
        <v>0</v>
      </c>
      <c r="AZ90" s="97">
        <f t="shared" si="370"/>
        <v>0</v>
      </c>
      <c r="BA90" s="98">
        <f>BB90+BI90</f>
        <v>0</v>
      </c>
      <c r="BB90" s="98">
        <f>BD90+BE90+BF90+BG90+BH90</f>
        <v>0</v>
      </c>
      <c r="BC90" s="99"/>
      <c r="BD90" s="90"/>
      <c r="BE90" s="90"/>
      <c r="BF90" s="90"/>
      <c r="BG90" s="90"/>
      <c r="BH90" s="90"/>
      <c r="BI90" s="98">
        <f>BJ90+BK90+BL90</f>
        <v>0</v>
      </c>
      <c r="BJ90" s="90"/>
      <c r="BK90" s="90"/>
      <c r="BL90" s="90"/>
      <c r="BM90" s="90">
        <f t="shared" si="371"/>
        <v>0</v>
      </c>
      <c r="BN90" s="90">
        <f t="shared" si="372"/>
        <v>0</v>
      </c>
      <c r="BO90" s="46" t="s">
        <v>225</v>
      </c>
      <c r="BP90" s="46" t="s">
        <v>225</v>
      </c>
      <c r="BQ90" s="95">
        <v>0</v>
      </c>
      <c r="BR90" s="95">
        <v>0</v>
      </c>
      <c r="BS90" s="95">
        <f>BQ90+BR90</f>
        <v>0</v>
      </c>
      <c r="BT90" s="98">
        <f>BU90+CB90</f>
        <v>0</v>
      </c>
      <c r="BU90" s="98">
        <f>BW90+BX90+BY90+BZ90+CA90</f>
        <v>0</v>
      </c>
      <c r="BV90" s="86"/>
      <c r="BW90" s="87"/>
      <c r="BX90" s="87"/>
      <c r="BY90" s="87"/>
      <c r="BZ90" s="87"/>
      <c r="CA90" s="87"/>
      <c r="CB90" s="85">
        <v>0</v>
      </c>
      <c r="CC90" s="87"/>
      <c r="CD90" s="87"/>
      <c r="CE90" s="87"/>
      <c r="CF90" s="90">
        <f t="shared" si="375"/>
        <v>0</v>
      </c>
      <c r="CG90" s="90">
        <f t="shared" si="376"/>
        <v>0</v>
      </c>
      <c r="CH90" s="46" t="s">
        <v>225</v>
      </c>
      <c r="CI90" s="46" t="s">
        <v>225</v>
      </c>
      <c r="CJ90" s="101">
        <v>0</v>
      </c>
      <c r="CK90" s="101">
        <v>0</v>
      </c>
      <c r="CL90" s="101">
        <f>CJ90+CK90</f>
        <v>0</v>
      </c>
    </row>
    <row r="91" spans="1:90" x14ac:dyDescent="0.25">
      <c r="A91" s="5">
        <v>1428</v>
      </c>
      <c r="B91" s="2">
        <v>600012646</v>
      </c>
      <c r="C91" s="7">
        <v>854999</v>
      </c>
      <c r="D91" s="8" t="s">
        <v>40</v>
      </c>
      <c r="E91" s="2">
        <v>3147</v>
      </c>
      <c r="F91" s="2" t="s">
        <v>27</v>
      </c>
      <c r="G91" s="7" t="s">
        <v>96</v>
      </c>
      <c r="H91" s="41">
        <f>I91+P91</f>
        <v>0</v>
      </c>
      <c r="I91" s="41">
        <f>K91+L91+M91+N91+O91</f>
        <v>0</v>
      </c>
      <c r="J91" s="5"/>
      <c r="K91" s="9"/>
      <c r="L91" s="9"/>
      <c r="M91" s="9"/>
      <c r="N91" s="9"/>
      <c r="O91" s="9"/>
      <c r="P91" s="41">
        <f>Q91+R91+S91</f>
        <v>0</v>
      </c>
      <c r="Q91" s="9"/>
      <c r="R91" s="9"/>
      <c r="S91" s="9"/>
      <c r="T91" s="73">
        <f>(L91+M91+N91)*-1</f>
        <v>0</v>
      </c>
      <c r="U91" s="73">
        <f>(Q91+R91)*-1</f>
        <v>0</v>
      </c>
      <c r="V91" s="9">
        <f t="shared" si="366"/>
        <v>0</v>
      </c>
      <c r="W91" s="9">
        <f t="shared" si="366"/>
        <v>0</v>
      </c>
      <c r="X91" s="9">
        <v>42328</v>
      </c>
      <c r="Y91" s="9">
        <v>23868</v>
      </c>
      <c r="Z91" s="78">
        <f>IF(T91=0,0,ROUND((T91+L91)/X91/10,2))</f>
        <v>0</v>
      </c>
      <c r="AA91" s="78">
        <f>IF(U91=0,0,ROUND((U91+Q91)/Y91/10,2))</f>
        <v>0</v>
      </c>
      <c r="AB91" s="78">
        <f>Z91+AA91</f>
        <v>0</v>
      </c>
      <c r="AC91" s="47">
        <v>0</v>
      </c>
      <c r="AD91" s="47">
        <v>0</v>
      </c>
      <c r="AE91" s="47">
        <f>AC91+AD91</f>
        <v>0</v>
      </c>
      <c r="AF91" s="41">
        <f>AG91+AN91</f>
        <v>0</v>
      </c>
      <c r="AG91" s="41">
        <f>AI91+AJ91+AK91+AL91+AM91</f>
        <v>0</v>
      </c>
      <c r="AH91" s="5"/>
      <c r="AI91" s="9"/>
      <c r="AJ91" s="9"/>
      <c r="AK91" s="9"/>
      <c r="AL91" s="9"/>
      <c r="AM91" s="9"/>
      <c r="AN91" s="41">
        <f>AO91+AP91+AQ91</f>
        <v>0</v>
      </c>
      <c r="AO91" s="9"/>
      <c r="AP91" s="9"/>
      <c r="AQ91" s="9"/>
      <c r="AR91" s="90">
        <f>((AL91+AK91+AJ91)-((V91)*-1))*-1</f>
        <v>0</v>
      </c>
      <c r="AS91" s="90">
        <f>((AO91+AP91)-((W91)*-1))*-1</f>
        <v>0</v>
      </c>
      <c r="AT91" s="9">
        <v>42328</v>
      </c>
      <c r="AU91" s="9">
        <v>23868</v>
      </c>
      <c r="AV91" s="95">
        <f t="shared" si="367"/>
        <v>0</v>
      </c>
      <c r="AW91" s="95">
        <f t="shared" si="368"/>
        <v>0</v>
      </c>
      <c r="AX91" s="95">
        <f>AV91+AW91</f>
        <v>0</v>
      </c>
      <c r="AY91" s="97">
        <f t="shared" si="369"/>
        <v>0</v>
      </c>
      <c r="AZ91" s="97">
        <f t="shared" si="370"/>
        <v>0</v>
      </c>
      <c r="BA91" s="98">
        <f>BB91+BI91</f>
        <v>0</v>
      </c>
      <c r="BB91" s="98">
        <f>BD91+BE91+BF91+BG91+BH91</f>
        <v>0</v>
      </c>
      <c r="BC91" s="99"/>
      <c r="BD91" s="90"/>
      <c r="BE91" s="90"/>
      <c r="BF91" s="90"/>
      <c r="BG91" s="90"/>
      <c r="BH91" s="90"/>
      <c r="BI91" s="98">
        <f>BJ91+BK91+BL91</f>
        <v>0</v>
      </c>
      <c r="BJ91" s="90"/>
      <c r="BK91" s="90"/>
      <c r="BL91" s="90"/>
      <c r="BM91" s="90">
        <f t="shared" si="371"/>
        <v>0</v>
      </c>
      <c r="BN91" s="90">
        <f t="shared" si="372"/>
        <v>0</v>
      </c>
      <c r="BO91" s="9">
        <v>42328</v>
      </c>
      <c r="BP91" s="9">
        <v>23868</v>
      </c>
      <c r="BQ91" s="95">
        <f t="shared" si="373"/>
        <v>0</v>
      </c>
      <c r="BR91" s="95">
        <f t="shared" si="374"/>
        <v>0</v>
      </c>
      <c r="BS91" s="95">
        <f>BQ91+BR91</f>
        <v>0</v>
      </c>
      <c r="BT91" s="98">
        <f>BU91+CB91</f>
        <v>0</v>
      </c>
      <c r="BU91" s="98">
        <f>BW91+BX91+BY91+BZ91+CA91</f>
        <v>0</v>
      </c>
      <c r="BV91" s="86"/>
      <c r="BW91" s="87"/>
      <c r="BX91" s="87"/>
      <c r="BY91" s="87"/>
      <c r="BZ91" s="87"/>
      <c r="CA91" s="87"/>
      <c r="CB91" s="85">
        <v>0</v>
      </c>
      <c r="CC91" s="87"/>
      <c r="CD91" s="87"/>
      <c r="CE91" s="87"/>
      <c r="CF91" s="90">
        <f t="shared" si="375"/>
        <v>0</v>
      </c>
      <c r="CG91" s="90">
        <f t="shared" si="376"/>
        <v>0</v>
      </c>
      <c r="CH91" s="9">
        <v>42328</v>
      </c>
      <c r="CI91" s="9">
        <v>23868</v>
      </c>
      <c r="CJ91" s="101">
        <f t="shared" si="377"/>
        <v>0</v>
      </c>
      <c r="CK91" s="101">
        <f t="shared" si="378"/>
        <v>0</v>
      </c>
      <c r="CL91" s="101">
        <f>CJ91+CK91</f>
        <v>0</v>
      </c>
    </row>
    <row r="92" spans="1:90" x14ac:dyDescent="0.25">
      <c r="A92" s="5">
        <v>1428</v>
      </c>
      <c r="B92" s="2">
        <v>600012646</v>
      </c>
      <c r="C92" s="7">
        <v>854999</v>
      </c>
      <c r="D92" s="8" t="s">
        <v>40</v>
      </c>
      <c r="E92" s="2">
        <v>3150</v>
      </c>
      <c r="F92" s="2" t="s">
        <v>31</v>
      </c>
      <c r="G92" s="2" t="s">
        <v>19</v>
      </c>
      <c r="H92" s="41">
        <f>I92+P92</f>
        <v>33360</v>
      </c>
      <c r="I92" s="41">
        <f>K92+L92+M92+N92+O92</f>
        <v>24000</v>
      </c>
      <c r="J92" s="5"/>
      <c r="K92" s="9"/>
      <c r="L92" s="9"/>
      <c r="M92" s="9">
        <v>24000</v>
      </c>
      <c r="N92" s="9"/>
      <c r="O92" s="9"/>
      <c r="P92" s="41">
        <f>Q92+R92+S92</f>
        <v>9360</v>
      </c>
      <c r="Q92" s="9"/>
      <c r="R92" s="9">
        <v>9360</v>
      </c>
      <c r="S92" s="9"/>
      <c r="T92" s="73">
        <f>(L92+M92+N92)*-1</f>
        <v>-24000</v>
      </c>
      <c r="U92" s="73">
        <f>(Q92+R92)*-1</f>
        <v>-9360</v>
      </c>
      <c r="V92" s="9">
        <f t="shared" si="366"/>
        <v>-15600</v>
      </c>
      <c r="W92" s="9">
        <f t="shared" si="366"/>
        <v>-6084</v>
      </c>
      <c r="X92" s="9">
        <v>51885</v>
      </c>
      <c r="Y92" s="9">
        <v>27135</v>
      </c>
      <c r="Z92" s="78">
        <f>IF(T92=0,0,ROUND((T92+L92)/X92/10,2))</f>
        <v>-0.05</v>
      </c>
      <c r="AA92" s="78">
        <f>IF(U92=0,0,ROUND((U92+Q92)/Y92/10,2))</f>
        <v>-0.03</v>
      </c>
      <c r="AB92" s="78">
        <f>Z92+AA92</f>
        <v>-0.08</v>
      </c>
      <c r="AC92" s="47">
        <v>-0.03</v>
      </c>
      <c r="AD92" s="47">
        <v>-0.02</v>
      </c>
      <c r="AE92" s="47">
        <f>AC92+AD92</f>
        <v>-0.05</v>
      </c>
      <c r="AF92" s="41">
        <f>AG92+AN92</f>
        <v>33360</v>
      </c>
      <c r="AG92" s="41">
        <f>AI92+AJ92+AK92+AL92+AM92</f>
        <v>24000</v>
      </c>
      <c r="AH92" s="5"/>
      <c r="AI92" s="9"/>
      <c r="AJ92" s="9"/>
      <c r="AK92" s="9">
        <v>24000</v>
      </c>
      <c r="AL92" s="9"/>
      <c r="AM92" s="9"/>
      <c r="AN92" s="41">
        <f>AO92+AP92+AQ92</f>
        <v>9360</v>
      </c>
      <c r="AO92" s="9"/>
      <c r="AP92" s="9">
        <v>9360</v>
      </c>
      <c r="AQ92" s="9"/>
      <c r="AR92" s="90">
        <f>((AL92+AK92+AJ92)-((V92)*-1))*-1</f>
        <v>-8400</v>
      </c>
      <c r="AS92" s="90">
        <f>((AO92+AP92)-((W92)*-1))*-1</f>
        <v>-3276</v>
      </c>
      <c r="AT92" s="9">
        <v>51885</v>
      </c>
      <c r="AU92" s="9">
        <v>27135</v>
      </c>
      <c r="AV92" s="95">
        <f t="shared" si="367"/>
        <v>-0.02</v>
      </c>
      <c r="AW92" s="95">
        <f t="shared" si="368"/>
        <v>-0.01</v>
      </c>
      <c r="AX92" s="95">
        <f>AV92+AW92</f>
        <v>-0.03</v>
      </c>
      <c r="AY92" s="97">
        <f t="shared" si="369"/>
        <v>24000</v>
      </c>
      <c r="AZ92" s="97">
        <f t="shared" si="370"/>
        <v>9360</v>
      </c>
      <c r="BA92" s="98">
        <f>BB92+BI92</f>
        <v>33360</v>
      </c>
      <c r="BB92" s="98">
        <f>BD92+BE92+BF92+BG92+BH92</f>
        <v>24000</v>
      </c>
      <c r="BC92" s="99"/>
      <c r="BD92" s="90"/>
      <c r="BE92" s="90"/>
      <c r="BF92" s="90">
        <v>24000</v>
      </c>
      <c r="BG92" s="90"/>
      <c r="BH92" s="90"/>
      <c r="BI92" s="98">
        <f>BJ92+BK92+BL92</f>
        <v>9360</v>
      </c>
      <c r="BJ92" s="90"/>
      <c r="BK92" s="90">
        <v>9360</v>
      </c>
      <c r="BL92" s="90"/>
      <c r="BM92" s="90">
        <f t="shared" si="371"/>
        <v>0</v>
      </c>
      <c r="BN92" s="90">
        <f t="shared" si="372"/>
        <v>0</v>
      </c>
      <c r="BO92" s="9">
        <v>51885</v>
      </c>
      <c r="BP92" s="9">
        <v>27135</v>
      </c>
      <c r="BQ92" s="95">
        <f t="shared" si="373"/>
        <v>0</v>
      </c>
      <c r="BR92" s="95">
        <f t="shared" si="374"/>
        <v>0</v>
      </c>
      <c r="BS92" s="95">
        <f>BQ92+BR92</f>
        <v>0</v>
      </c>
      <c r="BT92" s="98">
        <f>BU92+CB92</f>
        <v>0</v>
      </c>
      <c r="BU92" s="98">
        <f>BW92+BX92+BY92+BZ92+CA92</f>
        <v>0</v>
      </c>
      <c r="BV92" s="86"/>
      <c r="BW92" s="87"/>
      <c r="BX92" s="87"/>
      <c r="BY92" s="87"/>
      <c r="BZ92" s="87"/>
      <c r="CA92" s="87"/>
      <c r="CB92" s="85">
        <v>0</v>
      </c>
      <c r="CC92" s="87"/>
      <c r="CD92" s="87"/>
      <c r="CE92" s="87"/>
      <c r="CF92" s="90">
        <f t="shared" si="375"/>
        <v>-24000</v>
      </c>
      <c r="CG92" s="90">
        <f t="shared" si="376"/>
        <v>-9360</v>
      </c>
      <c r="CH92" s="9">
        <v>51885</v>
      </c>
      <c r="CI92" s="9">
        <v>27135</v>
      </c>
      <c r="CJ92" s="101">
        <f t="shared" si="377"/>
        <v>0.05</v>
      </c>
      <c r="CK92" s="101">
        <f t="shared" si="378"/>
        <v>0.03</v>
      </c>
      <c r="CL92" s="101">
        <f>CJ92+CK92</f>
        <v>0.08</v>
      </c>
    </row>
    <row r="93" spans="1:90" x14ac:dyDescent="0.25">
      <c r="A93" s="30"/>
      <c r="B93" s="31"/>
      <c r="C93" s="32"/>
      <c r="D93" s="33" t="s">
        <v>168</v>
      </c>
      <c r="E93" s="31"/>
      <c r="F93" s="31"/>
      <c r="G93" s="31"/>
      <c r="H93" s="34">
        <f t="shared" ref="H93:AB93" si="379">SUBTOTAL(9,H89:H92)</f>
        <v>522768</v>
      </c>
      <c r="I93" s="34">
        <f t="shared" si="379"/>
        <v>164640</v>
      </c>
      <c r="J93" s="34">
        <f t="shared" si="379"/>
        <v>4</v>
      </c>
      <c r="K93" s="34">
        <f t="shared" si="379"/>
        <v>100640</v>
      </c>
      <c r="L93" s="34">
        <f t="shared" si="379"/>
        <v>40000</v>
      </c>
      <c r="M93" s="34">
        <f t="shared" si="379"/>
        <v>24000</v>
      </c>
      <c r="N93" s="34">
        <f t="shared" si="379"/>
        <v>0</v>
      </c>
      <c r="O93" s="34">
        <f t="shared" si="379"/>
        <v>0</v>
      </c>
      <c r="P93" s="34">
        <f t="shared" si="379"/>
        <v>358128</v>
      </c>
      <c r="Q93" s="34">
        <f t="shared" si="379"/>
        <v>30000</v>
      </c>
      <c r="R93" s="34">
        <f t="shared" si="379"/>
        <v>328128</v>
      </c>
      <c r="S93" s="34">
        <f t="shared" si="379"/>
        <v>0</v>
      </c>
      <c r="T93" s="34">
        <f t="shared" si="379"/>
        <v>-64000</v>
      </c>
      <c r="U93" s="34">
        <f t="shared" si="379"/>
        <v>-358128</v>
      </c>
      <c r="V93" s="34">
        <f t="shared" si="379"/>
        <v>-41600</v>
      </c>
      <c r="W93" s="34">
        <f t="shared" si="379"/>
        <v>-232783</v>
      </c>
      <c r="X93" s="34">
        <f t="shared" si="379"/>
        <v>150280</v>
      </c>
      <c r="Y93" s="34">
        <f t="shared" si="379"/>
        <v>78133</v>
      </c>
      <c r="Z93" s="48">
        <f t="shared" si="379"/>
        <v>-0.05</v>
      </c>
      <c r="AA93" s="48">
        <f t="shared" si="379"/>
        <v>-1.2</v>
      </c>
      <c r="AB93" s="48">
        <f t="shared" si="379"/>
        <v>-1.25</v>
      </c>
      <c r="AC93" s="48">
        <v>-0.08</v>
      </c>
      <c r="AD93" s="48">
        <v>-0.86</v>
      </c>
      <c r="AE93" s="48">
        <f t="shared" ref="AE93:AX93" si="380">SUBTOTAL(9,AE89:AE92)</f>
        <v>-0.94000000000000006</v>
      </c>
      <c r="AF93" s="34">
        <f t="shared" si="380"/>
        <v>522768</v>
      </c>
      <c r="AG93" s="34">
        <f t="shared" si="380"/>
        <v>164640</v>
      </c>
      <c r="AH93" s="34">
        <f t="shared" si="380"/>
        <v>4</v>
      </c>
      <c r="AI93" s="34">
        <f t="shared" si="380"/>
        <v>100640</v>
      </c>
      <c r="AJ93" s="34">
        <f t="shared" si="380"/>
        <v>40000</v>
      </c>
      <c r="AK93" s="34">
        <f t="shared" si="380"/>
        <v>24000</v>
      </c>
      <c r="AL93" s="34">
        <f t="shared" si="380"/>
        <v>0</v>
      </c>
      <c r="AM93" s="34">
        <f t="shared" si="380"/>
        <v>0</v>
      </c>
      <c r="AN93" s="34">
        <f t="shared" si="380"/>
        <v>358128</v>
      </c>
      <c r="AO93" s="34">
        <f t="shared" si="380"/>
        <v>30000</v>
      </c>
      <c r="AP93" s="34">
        <f t="shared" si="380"/>
        <v>328128</v>
      </c>
      <c r="AQ93" s="34">
        <f t="shared" si="380"/>
        <v>0</v>
      </c>
      <c r="AR93" s="34">
        <f t="shared" si="380"/>
        <v>-22400</v>
      </c>
      <c r="AS93" s="34">
        <f t="shared" si="380"/>
        <v>-125345</v>
      </c>
      <c r="AT93" s="34">
        <f t="shared" si="380"/>
        <v>150280</v>
      </c>
      <c r="AU93" s="34">
        <f t="shared" si="380"/>
        <v>78133</v>
      </c>
      <c r="AV93" s="48">
        <f t="shared" si="380"/>
        <v>3.0000000000000002E-2</v>
      </c>
      <c r="AW93" s="48">
        <f t="shared" si="380"/>
        <v>-0.34</v>
      </c>
      <c r="AX93" s="48">
        <f t="shared" si="380"/>
        <v>-0.31000000000000005</v>
      </c>
      <c r="AY93"/>
      <c r="AZ93"/>
      <c r="BA93" s="34">
        <f t="shared" ref="BA93:BS93" si="381">SUBTOTAL(9,BA89:BA92)</f>
        <v>522768</v>
      </c>
      <c r="BB93" s="34">
        <f t="shared" si="381"/>
        <v>164640</v>
      </c>
      <c r="BC93" s="34">
        <f t="shared" si="381"/>
        <v>4</v>
      </c>
      <c r="BD93" s="34">
        <f t="shared" si="381"/>
        <v>100640</v>
      </c>
      <c r="BE93" s="34">
        <f t="shared" si="381"/>
        <v>40000</v>
      </c>
      <c r="BF93" s="34">
        <f t="shared" si="381"/>
        <v>24000</v>
      </c>
      <c r="BG93" s="34">
        <f t="shared" si="381"/>
        <v>0</v>
      </c>
      <c r="BH93" s="34">
        <f t="shared" si="381"/>
        <v>0</v>
      </c>
      <c r="BI93" s="34">
        <f t="shared" si="381"/>
        <v>358128</v>
      </c>
      <c r="BJ93" s="34">
        <f t="shared" si="381"/>
        <v>30000</v>
      </c>
      <c r="BK93" s="34">
        <f t="shared" si="381"/>
        <v>328128</v>
      </c>
      <c r="BL93" s="34">
        <f t="shared" si="381"/>
        <v>0</v>
      </c>
      <c r="BM93" s="34">
        <f t="shared" si="381"/>
        <v>0</v>
      </c>
      <c r="BN93" s="34">
        <f t="shared" si="381"/>
        <v>0</v>
      </c>
      <c r="BO93" s="34">
        <f t="shared" si="381"/>
        <v>150280</v>
      </c>
      <c r="BP93" s="34">
        <f t="shared" si="381"/>
        <v>78133</v>
      </c>
      <c r="BQ93" s="48">
        <f t="shared" si="381"/>
        <v>0</v>
      </c>
      <c r="BR93" s="48">
        <f t="shared" si="381"/>
        <v>0</v>
      </c>
      <c r="BS93" s="48">
        <f t="shared" si="381"/>
        <v>0</v>
      </c>
      <c r="BT93" s="34">
        <f t="shared" ref="BT93:CL93" si="382">SUBTOTAL(9,BT89:BT92)</f>
        <v>450640</v>
      </c>
      <c r="BU93" s="34">
        <f t="shared" si="382"/>
        <v>110640</v>
      </c>
      <c r="BV93" s="34">
        <f t="shared" si="382"/>
        <v>4</v>
      </c>
      <c r="BW93" s="34">
        <f t="shared" si="382"/>
        <v>100640</v>
      </c>
      <c r="BX93" s="34">
        <f t="shared" si="382"/>
        <v>10000</v>
      </c>
      <c r="BY93" s="34">
        <f t="shared" si="382"/>
        <v>0</v>
      </c>
      <c r="BZ93" s="34">
        <f t="shared" si="382"/>
        <v>0</v>
      </c>
      <c r="CA93" s="34">
        <f t="shared" si="382"/>
        <v>0</v>
      </c>
      <c r="CB93" s="34">
        <f t="shared" si="382"/>
        <v>340000</v>
      </c>
      <c r="CC93" s="34">
        <f t="shared" si="382"/>
        <v>20000</v>
      </c>
      <c r="CD93" s="34">
        <f t="shared" si="382"/>
        <v>320000</v>
      </c>
      <c r="CE93" s="34">
        <f t="shared" si="382"/>
        <v>0</v>
      </c>
      <c r="CF93" s="34">
        <f t="shared" si="382"/>
        <v>-54000</v>
      </c>
      <c r="CG93" s="34">
        <f t="shared" si="382"/>
        <v>-18128</v>
      </c>
      <c r="CH93" s="34">
        <f t="shared" si="382"/>
        <v>150280</v>
      </c>
      <c r="CI93" s="34">
        <f t="shared" si="382"/>
        <v>78133</v>
      </c>
      <c r="CJ93" s="64">
        <f t="shared" si="382"/>
        <v>0.05</v>
      </c>
      <c r="CK93" s="64">
        <f t="shared" si="382"/>
        <v>0.03</v>
      </c>
      <c r="CL93" s="64">
        <f t="shared" si="382"/>
        <v>0.08</v>
      </c>
    </row>
    <row r="94" spans="1:90" x14ac:dyDescent="0.25">
      <c r="A94" s="26">
        <v>1429</v>
      </c>
      <c r="B94" s="6">
        <v>600019713</v>
      </c>
      <c r="C94" s="27">
        <v>673731</v>
      </c>
      <c r="D94" s="28" t="s">
        <v>41</v>
      </c>
      <c r="E94" s="6">
        <v>3122</v>
      </c>
      <c r="F94" s="6" t="s">
        <v>18</v>
      </c>
      <c r="G94" s="6" t="s">
        <v>19</v>
      </c>
      <c r="H94" s="41">
        <f t="shared" ref="H94:H101" si="383">I94+P94</f>
        <v>730160</v>
      </c>
      <c r="I94" s="41">
        <f t="shared" ref="I94:I101" si="384">K94+L94+M94+N94+O94</f>
        <v>663160</v>
      </c>
      <c r="J94" s="5">
        <v>24</v>
      </c>
      <c r="K94" s="9">
        <v>603840</v>
      </c>
      <c r="L94" s="9"/>
      <c r="M94" s="9">
        <f>59320</f>
        <v>59320</v>
      </c>
      <c r="N94" s="9"/>
      <c r="O94" s="9"/>
      <c r="P94" s="41">
        <f t="shared" ref="P94:P101" si="385">Q94+R94+S94</f>
        <v>67000</v>
      </c>
      <c r="Q94" s="9"/>
      <c r="R94" s="9">
        <v>67000</v>
      </c>
      <c r="S94" s="9"/>
      <c r="T94" s="73">
        <f t="shared" ref="T94:T101" si="386">(L94+M94+N94)*-1</f>
        <v>-59320</v>
      </c>
      <c r="U94" s="73">
        <f t="shared" ref="U94:U101" si="387">(Q94+R94)*-1</f>
        <v>-67000</v>
      </c>
      <c r="V94" s="9">
        <f t="shared" ref="V94:W101" si="388">ROUND(T94*0.65,0)</f>
        <v>-38558</v>
      </c>
      <c r="W94" s="9">
        <f t="shared" si="388"/>
        <v>-43550</v>
      </c>
      <c r="X94" s="9">
        <v>56067</v>
      </c>
      <c r="Y94" s="9">
        <v>27130</v>
      </c>
      <c r="Z94" s="78">
        <f t="shared" ref="Z94:Z101" si="389">IF(T94=0,0,ROUND((T94+L94)/X94/10,2))</f>
        <v>-0.11</v>
      </c>
      <c r="AA94" s="78">
        <f t="shared" ref="AA94:AA101" si="390">IF(U94=0,0,ROUND((U94+Q94)/Y94/10,2))</f>
        <v>-0.25</v>
      </c>
      <c r="AB94" s="78">
        <f t="shared" ref="AB94:AB101" si="391">Z94+AA94</f>
        <v>-0.36</v>
      </c>
      <c r="AC94" s="47">
        <v>-7.0000000000000007E-2</v>
      </c>
      <c r="AD94" s="47">
        <v>-0.16</v>
      </c>
      <c r="AE94" s="47">
        <f t="shared" ref="AE94:AE101" si="392">AC94+AD94</f>
        <v>-0.23</v>
      </c>
      <c r="AF94" s="41">
        <f t="shared" ref="AF94:AF101" si="393">AG94+AN94</f>
        <v>730160</v>
      </c>
      <c r="AG94" s="41">
        <f t="shared" ref="AG94:AG101" si="394">AI94+AJ94+AK94+AL94+AM94</f>
        <v>663160</v>
      </c>
      <c r="AH94" s="5">
        <v>24</v>
      </c>
      <c r="AI94" s="9">
        <v>603840</v>
      </c>
      <c r="AJ94" s="9"/>
      <c r="AK94" s="9">
        <f>59320</f>
        <v>59320</v>
      </c>
      <c r="AL94" s="9"/>
      <c r="AM94" s="9"/>
      <c r="AN94" s="41">
        <f t="shared" ref="AN94:AN101" si="395">AO94+AP94+AQ94</f>
        <v>67000</v>
      </c>
      <c r="AO94" s="9"/>
      <c r="AP94" s="9">
        <v>67000</v>
      </c>
      <c r="AQ94" s="9"/>
      <c r="AR94" s="90">
        <f t="shared" ref="AR94:AR101" si="396">((AL94+AK94+AJ94)-((V94)*-1))*-1</f>
        <v>-20762</v>
      </c>
      <c r="AS94" s="90">
        <f t="shared" ref="AS94:AS101" si="397">((AO94+AP94)-((W94)*-1))*-1</f>
        <v>-23450</v>
      </c>
      <c r="AT94" s="9">
        <v>56067</v>
      </c>
      <c r="AU94" s="9">
        <v>27130</v>
      </c>
      <c r="AV94" s="95">
        <f t="shared" ref="AV94:AV101" si="398">ROUND((AY94/AT94/10)+(AC94),2)*-1</f>
        <v>-0.04</v>
      </c>
      <c r="AW94" s="95">
        <f t="shared" ref="AW94:AW101" si="399">ROUND((AZ94/AU94/10)+AD94,2)*-1</f>
        <v>-0.09</v>
      </c>
      <c r="AX94" s="95">
        <f t="shared" ref="AX94:AX101" si="400">AV94+AW94</f>
        <v>-0.13</v>
      </c>
      <c r="AY94" s="97">
        <f t="shared" ref="AY94:AY101" si="401">AK94+AL94</f>
        <v>59320</v>
      </c>
      <c r="AZ94" s="97">
        <f t="shared" ref="AZ94:AZ101" si="402">AP94</f>
        <v>67000</v>
      </c>
      <c r="BA94" s="98">
        <f t="shared" ref="BA94:BA101" si="403">BB94+BI94</f>
        <v>730160</v>
      </c>
      <c r="BB94" s="98">
        <f t="shared" ref="BB94:BB101" si="404">BD94+BE94+BF94+BG94+BH94</f>
        <v>663160</v>
      </c>
      <c r="BC94" s="99">
        <v>24</v>
      </c>
      <c r="BD94" s="90">
        <v>603840</v>
      </c>
      <c r="BE94" s="90"/>
      <c r="BF94" s="90">
        <f>59320</f>
        <v>59320</v>
      </c>
      <c r="BG94" s="90"/>
      <c r="BH94" s="90"/>
      <c r="BI94" s="98">
        <f t="shared" ref="BI94:BI101" si="405">BJ94+BK94+BL94</f>
        <v>67000</v>
      </c>
      <c r="BJ94" s="90"/>
      <c r="BK94" s="90">
        <v>67000</v>
      </c>
      <c r="BL94" s="90"/>
      <c r="BM94" s="90">
        <f t="shared" ref="BM94:BM101" si="406">(BE94+BF94+BG94)-(AJ94+AK94+AL94)</f>
        <v>0</v>
      </c>
      <c r="BN94" s="90">
        <f t="shared" ref="BN94:BN101" si="407">(BJ94+BK94)-(AO94+AP94)</f>
        <v>0</v>
      </c>
      <c r="BO94" s="9">
        <v>56067</v>
      </c>
      <c r="BP94" s="9">
        <v>27130</v>
      </c>
      <c r="BQ94" s="95">
        <f t="shared" ref="BQ94:BQ101" si="408">ROUND(((BF94+BG94)-(AK94+AL94))/BO94/10,2)*-1</f>
        <v>0</v>
      </c>
      <c r="BR94" s="95">
        <f t="shared" ref="BR94:BR101" si="409">ROUND(((BK94-AP94)/BP94/10),2)*-1</f>
        <v>0</v>
      </c>
      <c r="BS94" s="95">
        <f t="shared" ref="BS94:BS101" si="410">BQ94+BR94</f>
        <v>0</v>
      </c>
      <c r="BT94" s="98">
        <f t="shared" ref="BT94:BT101" si="411">BU94+CB94</f>
        <v>730160</v>
      </c>
      <c r="BU94" s="98">
        <f t="shared" ref="BU94:BU101" si="412">BW94+BX94+BY94+BZ94+CA94</f>
        <v>663160</v>
      </c>
      <c r="BV94" s="99">
        <v>24</v>
      </c>
      <c r="BW94" s="90">
        <v>603840</v>
      </c>
      <c r="BX94" s="90"/>
      <c r="BY94" s="90">
        <f>59320</f>
        <v>59320</v>
      </c>
      <c r="BZ94" s="90"/>
      <c r="CA94" s="90"/>
      <c r="CB94" s="98">
        <f t="shared" ref="CB94:CB101" si="413">CC94+CD94+CE94</f>
        <v>67000</v>
      </c>
      <c r="CC94" s="90"/>
      <c r="CD94" s="90">
        <v>67000</v>
      </c>
      <c r="CE94" s="90"/>
      <c r="CF94" s="90">
        <f t="shared" ref="CF94:CF101" si="414">(BX94+BY94+BZ94)-(BE94+BF94+BG94)</f>
        <v>0</v>
      </c>
      <c r="CG94" s="90">
        <f t="shared" ref="CG94:CG101" si="415">(CC94+CD94)-(BJ94+BK94)</f>
        <v>0</v>
      </c>
      <c r="CH94" s="9">
        <v>56067</v>
      </c>
      <c r="CI94" s="9">
        <v>27130</v>
      </c>
      <c r="CJ94" s="101">
        <f t="shared" ref="CJ94:CJ101" si="416">ROUND(((BY94+BZ94)-(BF94+BG94))/CH94/10,2)*-1</f>
        <v>0</v>
      </c>
      <c r="CK94" s="101">
        <f t="shared" ref="CK94:CK101" si="417">ROUND(((CD94-BK94)/CI94/10),2)*-1</f>
        <v>0</v>
      </c>
      <c r="CL94" s="101">
        <f t="shared" ref="CL94:CL101" si="418">CJ94+CK94</f>
        <v>0</v>
      </c>
    </row>
    <row r="95" spans="1:90" x14ac:dyDescent="0.25">
      <c r="A95" s="5">
        <v>1429</v>
      </c>
      <c r="B95" s="2">
        <v>600019713</v>
      </c>
      <c r="C95" s="7">
        <v>673731</v>
      </c>
      <c r="D95" s="8" t="s">
        <v>41</v>
      </c>
      <c r="E95" s="20">
        <v>3122</v>
      </c>
      <c r="F95" s="20" t="s">
        <v>110</v>
      </c>
      <c r="G95" s="20" t="s">
        <v>96</v>
      </c>
      <c r="H95" s="41">
        <f t="shared" si="383"/>
        <v>0</v>
      </c>
      <c r="I95" s="41">
        <f t="shared" si="384"/>
        <v>0</v>
      </c>
      <c r="J95" s="5"/>
      <c r="K95" s="9"/>
      <c r="L95" s="9"/>
      <c r="M95" s="9"/>
      <c r="N95" s="9"/>
      <c r="O95" s="9"/>
      <c r="P95" s="41">
        <f t="shared" si="385"/>
        <v>0</v>
      </c>
      <c r="Q95" s="9"/>
      <c r="R95" s="9"/>
      <c r="S95" s="9"/>
      <c r="T95" s="73">
        <f t="shared" si="386"/>
        <v>0</v>
      </c>
      <c r="U95" s="73">
        <f t="shared" si="387"/>
        <v>0</v>
      </c>
      <c r="V95" s="9">
        <f t="shared" si="388"/>
        <v>0</v>
      </c>
      <c r="W95" s="9">
        <f t="shared" si="388"/>
        <v>0</v>
      </c>
      <c r="X95" s="46" t="s">
        <v>225</v>
      </c>
      <c r="Y95" s="46" t="s">
        <v>225</v>
      </c>
      <c r="Z95" s="78">
        <f t="shared" si="389"/>
        <v>0</v>
      </c>
      <c r="AA95" s="78">
        <f t="shared" si="390"/>
        <v>0</v>
      </c>
      <c r="AB95" s="78">
        <f t="shared" si="391"/>
        <v>0</v>
      </c>
      <c r="AC95" s="47">
        <v>0</v>
      </c>
      <c r="AD95" s="47">
        <v>0</v>
      </c>
      <c r="AE95" s="47">
        <f t="shared" si="392"/>
        <v>0</v>
      </c>
      <c r="AF95" s="41">
        <f t="shared" si="393"/>
        <v>0</v>
      </c>
      <c r="AG95" s="41">
        <f t="shared" si="394"/>
        <v>0</v>
      </c>
      <c r="AH95" s="5"/>
      <c r="AI95" s="9"/>
      <c r="AJ95" s="9"/>
      <c r="AK95" s="9"/>
      <c r="AL95" s="9"/>
      <c r="AM95" s="9"/>
      <c r="AN95" s="41">
        <f t="shared" si="395"/>
        <v>0</v>
      </c>
      <c r="AO95" s="9"/>
      <c r="AP95" s="9"/>
      <c r="AQ95" s="9"/>
      <c r="AR95" s="90">
        <f t="shared" si="396"/>
        <v>0</v>
      </c>
      <c r="AS95" s="90">
        <f t="shared" si="397"/>
        <v>0</v>
      </c>
      <c r="AT95" s="46" t="s">
        <v>225</v>
      </c>
      <c r="AU95" s="46" t="s">
        <v>225</v>
      </c>
      <c r="AV95" s="95">
        <v>0</v>
      </c>
      <c r="AW95" s="95">
        <v>0</v>
      </c>
      <c r="AX95" s="95">
        <f t="shared" si="400"/>
        <v>0</v>
      </c>
      <c r="AY95" s="97">
        <f t="shared" si="401"/>
        <v>0</v>
      </c>
      <c r="AZ95" s="97">
        <f t="shared" si="402"/>
        <v>0</v>
      </c>
      <c r="BA95" s="98">
        <f t="shared" si="403"/>
        <v>0</v>
      </c>
      <c r="BB95" s="98">
        <f t="shared" si="404"/>
        <v>0</v>
      </c>
      <c r="BC95" s="99"/>
      <c r="BD95" s="90"/>
      <c r="BE95" s="90"/>
      <c r="BF95" s="90"/>
      <c r="BG95" s="90"/>
      <c r="BH95" s="90"/>
      <c r="BI95" s="98">
        <f t="shared" si="405"/>
        <v>0</v>
      </c>
      <c r="BJ95" s="90"/>
      <c r="BK95" s="90"/>
      <c r="BL95" s="90"/>
      <c r="BM95" s="90">
        <f t="shared" si="406"/>
        <v>0</v>
      </c>
      <c r="BN95" s="90">
        <f t="shared" si="407"/>
        <v>0</v>
      </c>
      <c r="BO95" s="46" t="s">
        <v>225</v>
      </c>
      <c r="BP95" s="46" t="s">
        <v>225</v>
      </c>
      <c r="BQ95" s="95">
        <v>0</v>
      </c>
      <c r="BR95" s="95">
        <v>0</v>
      </c>
      <c r="BS95" s="95">
        <f t="shared" si="410"/>
        <v>0</v>
      </c>
      <c r="BT95" s="98">
        <f t="shared" si="411"/>
        <v>0</v>
      </c>
      <c r="BU95" s="98">
        <f t="shared" si="412"/>
        <v>0</v>
      </c>
      <c r="BV95" s="99"/>
      <c r="BW95" s="90"/>
      <c r="BX95" s="90"/>
      <c r="BY95" s="90"/>
      <c r="BZ95" s="90"/>
      <c r="CA95" s="90"/>
      <c r="CB95" s="98">
        <f t="shared" si="413"/>
        <v>0</v>
      </c>
      <c r="CC95" s="90"/>
      <c r="CD95" s="90"/>
      <c r="CE95" s="90"/>
      <c r="CF95" s="90">
        <f t="shared" si="414"/>
        <v>0</v>
      </c>
      <c r="CG95" s="90">
        <f t="shared" si="415"/>
        <v>0</v>
      </c>
      <c r="CH95" s="46" t="s">
        <v>225</v>
      </c>
      <c r="CI95" s="46" t="s">
        <v>225</v>
      </c>
      <c r="CJ95" s="101">
        <v>0</v>
      </c>
      <c r="CK95" s="101">
        <v>0</v>
      </c>
      <c r="CL95" s="101">
        <f t="shared" si="418"/>
        <v>0</v>
      </c>
    </row>
    <row r="96" spans="1:90" x14ac:dyDescent="0.25">
      <c r="A96" s="5">
        <v>1429</v>
      </c>
      <c r="B96" s="2">
        <v>600019713</v>
      </c>
      <c r="C96" s="7">
        <v>673731</v>
      </c>
      <c r="D96" s="8" t="s">
        <v>41</v>
      </c>
      <c r="E96" s="2">
        <v>3141</v>
      </c>
      <c r="F96" s="2" t="s">
        <v>20</v>
      </c>
      <c r="G96" s="7" t="s">
        <v>96</v>
      </c>
      <c r="H96" s="41">
        <f t="shared" si="383"/>
        <v>0</v>
      </c>
      <c r="I96" s="41">
        <f t="shared" si="384"/>
        <v>0</v>
      </c>
      <c r="J96" s="5"/>
      <c r="K96" s="9"/>
      <c r="L96" s="9"/>
      <c r="M96" s="9"/>
      <c r="N96" s="9"/>
      <c r="O96" s="9"/>
      <c r="P96" s="41">
        <f t="shared" si="385"/>
        <v>0</v>
      </c>
      <c r="Q96" s="9"/>
      <c r="R96" s="9"/>
      <c r="S96" s="9"/>
      <c r="T96" s="73">
        <f t="shared" si="386"/>
        <v>0</v>
      </c>
      <c r="U96" s="73">
        <f t="shared" si="387"/>
        <v>0</v>
      </c>
      <c r="V96" s="9">
        <f t="shared" si="388"/>
        <v>0</v>
      </c>
      <c r="W96" s="9">
        <f t="shared" si="388"/>
        <v>0</v>
      </c>
      <c r="X96" s="46" t="s">
        <v>225</v>
      </c>
      <c r="Y96" s="9">
        <v>26460</v>
      </c>
      <c r="Z96" s="78">
        <f t="shared" si="389"/>
        <v>0</v>
      </c>
      <c r="AA96" s="78">
        <f t="shared" si="390"/>
        <v>0</v>
      </c>
      <c r="AB96" s="78">
        <f t="shared" si="391"/>
        <v>0</v>
      </c>
      <c r="AC96" s="47">
        <v>0</v>
      </c>
      <c r="AD96" s="47">
        <v>0</v>
      </c>
      <c r="AE96" s="47">
        <f t="shared" si="392"/>
        <v>0</v>
      </c>
      <c r="AF96" s="41">
        <f t="shared" si="393"/>
        <v>0</v>
      </c>
      <c r="AG96" s="41">
        <f t="shared" si="394"/>
        <v>0</v>
      </c>
      <c r="AH96" s="5"/>
      <c r="AI96" s="9"/>
      <c r="AJ96" s="9"/>
      <c r="AK96" s="9"/>
      <c r="AL96" s="9"/>
      <c r="AM96" s="9"/>
      <c r="AN96" s="41">
        <f t="shared" si="395"/>
        <v>0</v>
      </c>
      <c r="AO96" s="9"/>
      <c r="AP96" s="9"/>
      <c r="AQ96" s="9"/>
      <c r="AR96" s="90">
        <f t="shared" si="396"/>
        <v>0</v>
      </c>
      <c r="AS96" s="90">
        <f t="shared" si="397"/>
        <v>0</v>
      </c>
      <c r="AT96" s="46" t="s">
        <v>225</v>
      </c>
      <c r="AU96" s="9">
        <v>26460</v>
      </c>
      <c r="AV96" s="95">
        <v>0</v>
      </c>
      <c r="AW96" s="95">
        <f t="shared" si="399"/>
        <v>0</v>
      </c>
      <c r="AX96" s="95">
        <f t="shared" si="400"/>
        <v>0</v>
      </c>
      <c r="AY96" s="97">
        <f t="shared" si="401"/>
        <v>0</v>
      </c>
      <c r="AZ96" s="97">
        <f t="shared" si="402"/>
        <v>0</v>
      </c>
      <c r="BA96" s="98">
        <f t="shared" si="403"/>
        <v>0</v>
      </c>
      <c r="BB96" s="98">
        <f t="shared" si="404"/>
        <v>0</v>
      </c>
      <c r="BC96" s="99"/>
      <c r="BD96" s="90"/>
      <c r="BE96" s="90"/>
      <c r="BF96" s="90"/>
      <c r="BG96" s="90"/>
      <c r="BH96" s="90"/>
      <c r="BI96" s="98">
        <f t="shared" si="405"/>
        <v>0</v>
      </c>
      <c r="BJ96" s="90"/>
      <c r="BK96" s="90"/>
      <c r="BL96" s="90"/>
      <c r="BM96" s="90">
        <f t="shared" si="406"/>
        <v>0</v>
      </c>
      <c r="BN96" s="90">
        <f t="shared" si="407"/>
        <v>0</v>
      </c>
      <c r="BO96" s="46" t="s">
        <v>225</v>
      </c>
      <c r="BP96" s="9">
        <v>26460</v>
      </c>
      <c r="BQ96" s="95">
        <v>0</v>
      </c>
      <c r="BR96" s="95">
        <f t="shared" si="409"/>
        <v>0</v>
      </c>
      <c r="BS96" s="95">
        <f t="shared" si="410"/>
        <v>0</v>
      </c>
      <c r="BT96" s="98">
        <f t="shared" si="411"/>
        <v>0</v>
      </c>
      <c r="BU96" s="98">
        <f t="shared" si="412"/>
        <v>0</v>
      </c>
      <c r="BV96" s="99"/>
      <c r="BW96" s="90"/>
      <c r="BX96" s="90"/>
      <c r="BY96" s="90"/>
      <c r="BZ96" s="90"/>
      <c r="CA96" s="90"/>
      <c r="CB96" s="98">
        <f t="shared" si="413"/>
        <v>0</v>
      </c>
      <c r="CC96" s="90"/>
      <c r="CD96" s="90"/>
      <c r="CE96" s="90"/>
      <c r="CF96" s="90">
        <f t="shared" si="414"/>
        <v>0</v>
      </c>
      <c r="CG96" s="90">
        <f t="shared" si="415"/>
        <v>0</v>
      </c>
      <c r="CH96" s="46" t="s">
        <v>225</v>
      </c>
      <c r="CI96" s="9">
        <v>26460</v>
      </c>
      <c r="CJ96" s="101">
        <v>0</v>
      </c>
      <c r="CK96" s="101">
        <f t="shared" si="417"/>
        <v>0</v>
      </c>
      <c r="CL96" s="101">
        <f t="shared" si="418"/>
        <v>0</v>
      </c>
    </row>
    <row r="97" spans="1:90" x14ac:dyDescent="0.25">
      <c r="A97" s="5">
        <v>1429</v>
      </c>
      <c r="B97" s="2">
        <v>600019713</v>
      </c>
      <c r="C97" s="7">
        <v>673731</v>
      </c>
      <c r="D97" s="8" t="s">
        <v>41</v>
      </c>
      <c r="E97" s="2">
        <v>3141</v>
      </c>
      <c r="F97" s="2" t="s">
        <v>20</v>
      </c>
      <c r="G97" s="7" t="s">
        <v>96</v>
      </c>
      <c r="H97" s="41">
        <f t="shared" si="383"/>
        <v>0</v>
      </c>
      <c r="I97" s="41">
        <f t="shared" si="384"/>
        <v>0</v>
      </c>
      <c r="J97" s="5"/>
      <c r="K97" s="9"/>
      <c r="L97" s="9"/>
      <c r="M97" s="9"/>
      <c r="N97" s="9"/>
      <c r="O97" s="9"/>
      <c r="P97" s="41">
        <f t="shared" si="385"/>
        <v>0</v>
      </c>
      <c r="Q97" s="9"/>
      <c r="R97" s="9"/>
      <c r="S97" s="9"/>
      <c r="T97" s="73">
        <f t="shared" si="386"/>
        <v>0</v>
      </c>
      <c r="U97" s="73">
        <f t="shared" si="387"/>
        <v>0</v>
      </c>
      <c r="V97" s="9">
        <f t="shared" si="388"/>
        <v>0</v>
      </c>
      <c r="W97" s="9">
        <f t="shared" si="388"/>
        <v>0</v>
      </c>
      <c r="X97" s="46" t="s">
        <v>225</v>
      </c>
      <c r="Y97" s="9">
        <v>26460</v>
      </c>
      <c r="Z97" s="78">
        <f t="shared" si="389"/>
        <v>0</v>
      </c>
      <c r="AA97" s="78">
        <f t="shared" si="390"/>
        <v>0</v>
      </c>
      <c r="AB97" s="78">
        <f t="shared" si="391"/>
        <v>0</v>
      </c>
      <c r="AC97" s="47">
        <v>0</v>
      </c>
      <c r="AD97" s="47">
        <v>0</v>
      </c>
      <c r="AE97" s="47">
        <f t="shared" si="392"/>
        <v>0</v>
      </c>
      <c r="AF97" s="41">
        <f t="shared" si="393"/>
        <v>0</v>
      </c>
      <c r="AG97" s="41">
        <f t="shared" si="394"/>
        <v>0</v>
      </c>
      <c r="AH97" s="5"/>
      <c r="AI97" s="9"/>
      <c r="AJ97" s="9"/>
      <c r="AK97" s="9"/>
      <c r="AL97" s="9"/>
      <c r="AM97" s="9"/>
      <c r="AN97" s="41">
        <f t="shared" si="395"/>
        <v>0</v>
      </c>
      <c r="AO97" s="9"/>
      <c r="AP97" s="9"/>
      <c r="AQ97" s="9"/>
      <c r="AR97" s="90">
        <f t="shared" si="396"/>
        <v>0</v>
      </c>
      <c r="AS97" s="90">
        <f t="shared" si="397"/>
        <v>0</v>
      </c>
      <c r="AT97" s="46" t="s">
        <v>225</v>
      </c>
      <c r="AU97" s="9">
        <v>26460</v>
      </c>
      <c r="AV97" s="95">
        <v>0</v>
      </c>
      <c r="AW97" s="95">
        <f t="shared" si="399"/>
        <v>0</v>
      </c>
      <c r="AX97" s="95">
        <f t="shared" si="400"/>
        <v>0</v>
      </c>
      <c r="AY97" s="97">
        <f t="shared" si="401"/>
        <v>0</v>
      </c>
      <c r="AZ97" s="97">
        <f t="shared" si="402"/>
        <v>0</v>
      </c>
      <c r="BA97" s="98">
        <f t="shared" si="403"/>
        <v>0</v>
      </c>
      <c r="BB97" s="98">
        <f t="shared" si="404"/>
        <v>0</v>
      </c>
      <c r="BC97" s="99"/>
      <c r="BD97" s="90"/>
      <c r="BE97" s="90"/>
      <c r="BF97" s="90"/>
      <c r="BG97" s="90"/>
      <c r="BH97" s="90"/>
      <c r="BI97" s="98">
        <f t="shared" si="405"/>
        <v>0</v>
      </c>
      <c r="BJ97" s="90"/>
      <c r="BK97" s="90"/>
      <c r="BL97" s="90"/>
      <c r="BM97" s="90">
        <f t="shared" si="406"/>
        <v>0</v>
      </c>
      <c r="BN97" s="90">
        <f t="shared" si="407"/>
        <v>0</v>
      </c>
      <c r="BO97" s="46" t="s">
        <v>225</v>
      </c>
      <c r="BP97" s="9">
        <v>26460</v>
      </c>
      <c r="BQ97" s="95">
        <v>0</v>
      </c>
      <c r="BR97" s="95">
        <f t="shared" si="409"/>
        <v>0</v>
      </c>
      <c r="BS97" s="95">
        <f t="shared" si="410"/>
        <v>0</v>
      </c>
      <c r="BT97" s="98">
        <f t="shared" si="411"/>
        <v>0</v>
      </c>
      <c r="BU97" s="98">
        <f t="shared" si="412"/>
        <v>0</v>
      </c>
      <c r="BV97" s="99"/>
      <c r="BW97" s="90"/>
      <c r="BX97" s="90"/>
      <c r="BY97" s="90"/>
      <c r="BZ97" s="90"/>
      <c r="CA97" s="90"/>
      <c r="CB97" s="98">
        <f t="shared" si="413"/>
        <v>0</v>
      </c>
      <c r="CC97" s="90"/>
      <c r="CD97" s="90"/>
      <c r="CE97" s="90"/>
      <c r="CF97" s="90">
        <f t="shared" si="414"/>
        <v>0</v>
      </c>
      <c r="CG97" s="90">
        <f t="shared" si="415"/>
        <v>0</v>
      </c>
      <c r="CH97" s="46" t="s">
        <v>225</v>
      </c>
      <c r="CI97" s="9">
        <v>26460</v>
      </c>
      <c r="CJ97" s="101">
        <v>0</v>
      </c>
      <c r="CK97" s="101">
        <f t="shared" si="417"/>
        <v>0</v>
      </c>
      <c r="CL97" s="101">
        <f t="shared" si="418"/>
        <v>0</v>
      </c>
    </row>
    <row r="98" spans="1:90" x14ac:dyDescent="0.25">
      <c r="A98" s="5">
        <v>1429</v>
      </c>
      <c r="B98" s="2">
        <v>600019713</v>
      </c>
      <c r="C98" s="7">
        <v>673731</v>
      </c>
      <c r="D98" s="8" t="s">
        <v>41</v>
      </c>
      <c r="E98" s="2">
        <v>3141</v>
      </c>
      <c r="F98" s="2" t="s">
        <v>20</v>
      </c>
      <c r="G98" s="7" t="s">
        <v>96</v>
      </c>
      <c r="H98" s="41">
        <f t="shared" si="383"/>
        <v>0</v>
      </c>
      <c r="I98" s="41">
        <f t="shared" si="384"/>
        <v>0</v>
      </c>
      <c r="J98" s="5"/>
      <c r="K98" s="9"/>
      <c r="L98" s="9"/>
      <c r="M98" s="9"/>
      <c r="N98" s="9"/>
      <c r="O98" s="9"/>
      <c r="P98" s="41">
        <f t="shared" si="385"/>
        <v>0</v>
      </c>
      <c r="Q98" s="9"/>
      <c r="R98" s="9"/>
      <c r="S98" s="9"/>
      <c r="T98" s="73">
        <f t="shared" si="386"/>
        <v>0</v>
      </c>
      <c r="U98" s="73">
        <f t="shared" si="387"/>
        <v>0</v>
      </c>
      <c r="V98" s="9">
        <f t="shared" si="388"/>
        <v>0</v>
      </c>
      <c r="W98" s="9">
        <f t="shared" si="388"/>
        <v>0</v>
      </c>
      <c r="X98" s="46" t="s">
        <v>225</v>
      </c>
      <c r="Y98" s="9">
        <v>26460</v>
      </c>
      <c r="Z98" s="78">
        <f t="shared" si="389"/>
        <v>0</v>
      </c>
      <c r="AA98" s="78">
        <f t="shared" si="390"/>
        <v>0</v>
      </c>
      <c r="AB98" s="78">
        <f t="shared" si="391"/>
        <v>0</v>
      </c>
      <c r="AC98" s="47">
        <v>0</v>
      </c>
      <c r="AD98" s="47">
        <v>0</v>
      </c>
      <c r="AE98" s="47">
        <f t="shared" si="392"/>
        <v>0</v>
      </c>
      <c r="AF98" s="41">
        <f t="shared" si="393"/>
        <v>0</v>
      </c>
      <c r="AG98" s="41">
        <f t="shared" si="394"/>
        <v>0</v>
      </c>
      <c r="AH98" s="5"/>
      <c r="AI98" s="9"/>
      <c r="AJ98" s="9"/>
      <c r="AK98" s="9"/>
      <c r="AL98" s="9"/>
      <c r="AM98" s="9"/>
      <c r="AN98" s="41">
        <f t="shared" si="395"/>
        <v>0</v>
      </c>
      <c r="AO98" s="9"/>
      <c r="AP98" s="9"/>
      <c r="AQ98" s="9"/>
      <c r="AR98" s="90">
        <f t="shared" si="396"/>
        <v>0</v>
      </c>
      <c r="AS98" s="90">
        <f t="shared" si="397"/>
        <v>0</v>
      </c>
      <c r="AT98" s="46" t="s">
        <v>225</v>
      </c>
      <c r="AU98" s="9">
        <v>26460</v>
      </c>
      <c r="AV98" s="95">
        <v>0</v>
      </c>
      <c r="AW98" s="95">
        <f t="shared" si="399"/>
        <v>0</v>
      </c>
      <c r="AX98" s="95">
        <f t="shared" si="400"/>
        <v>0</v>
      </c>
      <c r="AY98" s="97">
        <f t="shared" si="401"/>
        <v>0</v>
      </c>
      <c r="AZ98" s="97">
        <f t="shared" si="402"/>
        <v>0</v>
      </c>
      <c r="BA98" s="98">
        <f t="shared" si="403"/>
        <v>0</v>
      </c>
      <c r="BB98" s="98">
        <f t="shared" si="404"/>
        <v>0</v>
      </c>
      <c r="BC98" s="99"/>
      <c r="BD98" s="90"/>
      <c r="BE98" s="90"/>
      <c r="BF98" s="90"/>
      <c r="BG98" s="90"/>
      <c r="BH98" s="90"/>
      <c r="BI98" s="98">
        <f t="shared" si="405"/>
        <v>0</v>
      </c>
      <c r="BJ98" s="90"/>
      <c r="BK98" s="90"/>
      <c r="BL98" s="90"/>
      <c r="BM98" s="90">
        <f t="shared" si="406"/>
        <v>0</v>
      </c>
      <c r="BN98" s="90">
        <f t="shared" si="407"/>
        <v>0</v>
      </c>
      <c r="BO98" s="46" t="s">
        <v>225</v>
      </c>
      <c r="BP98" s="9">
        <v>26460</v>
      </c>
      <c r="BQ98" s="95">
        <v>0</v>
      </c>
      <c r="BR98" s="95">
        <f t="shared" si="409"/>
        <v>0</v>
      </c>
      <c r="BS98" s="95">
        <f t="shared" si="410"/>
        <v>0</v>
      </c>
      <c r="BT98" s="98">
        <f t="shared" si="411"/>
        <v>0</v>
      </c>
      <c r="BU98" s="98">
        <f t="shared" si="412"/>
        <v>0</v>
      </c>
      <c r="BV98" s="99"/>
      <c r="BW98" s="90"/>
      <c r="BX98" s="90"/>
      <c r="BY98" s="90"/>
      <c r="BZ98" s="90"/>
      <c r="CA98" s="90"/>
      <c r="CB98" s="98">
        <f t="shared" si="413"/>
        <v>0</v>
      </c>
      <c r="CC98" s="90"/>
      <c r="CD98" s="90"/>
      <c r="CE98" s="90"/>
      <c r="CF98" s="90">
        <f t="shared" si="414"/>
        <v>0</v>
      </c>
      <c r="CG98" s="90">
        <f t="shared" si="415"/>
        <v>0</v>
      </c>
      <c r="CH98" s="46" t="s">
        <v>225</v>
      </c>
      <c r="CI98" s="9">
        <v>26460</v>
      </c>
      <c r="CJ98" s="101">
        <v>0</v>
      </c>
      <c r="CK98" s="101">
        <f t="shared" si="417"/>
        <v>0</v>
      </c>
      <c r="CL98" s="101">
        <f t="shared" si="418"/>
        <v>0</v>
      </c>
    </row>
    <row r="99" spans="1:90" x14ac:dyDescent="0.25">
      <c r="A99" s="5">
        <v>1429</v>
      </c>
      <c r="B99" s="2">
        <v>600019713</v>
      </c>
      <c r="C99" s="7">
        <v>673731</v>
      </c>
      <c r="D99" s="8" t="s">
        <v>41</v>
      </c>
      <c r="E99" s="2">
        <v>3147</v>
      </c>
      <c r="F99" s="2" t="s">
        <v>27</v>
      </c>
      <c r="G99" s="7" t="s">
        <v>96</v>
      </c>
      <c r="H99" s="41">
        <f t="shared" si="383"/>
        <v>404250</v>
      </c>
      <c r="I99" s="41">
        <f t="shared" si="384"/>
        <v>0</v>
      </c>
      <c r="J99" s="5"/>
      <c r="K99" s="9"/>
      <c r="L99" s="9"/>
      <c r="M99" s="9"/>
      <c r="N99" s="9"/>
      <c r="O99" s="9"/>
      <c r="P99" s="41">
        <f t="shared" si="385"/>
        <v>404250</v>
      </c>
      <c r="Q99" s="9"/>
      <c r="R99" s="9">
        <v>404250</v>
      </c>
      <c r="S99" s="9"/>
      <c r="T99" s="73">
        <f t="shared" si="386"/>
        <v>0</v>
      </c>
      <c r="U99" s="73">
        <f t="shared" si="387"/>
        <v>-404250</v>
      </c>
      <c r="V99" s="9">
        <f t="shared" si="388"/>
        <v>0</v>
      </c>
      <c r="W99" s="9">
        <f t="shared" si="388"/>
        <v>-262763</v>
      </c>
      <c r="X99" s="9">
        <v>42328</v>
      </c>
      <c r="Y99" s="9">
        <v>23868</v>
      </c>
      <c r="Z99" s="78">
        <f t="shared" si="389"/>
        <v>0</v>
      </c>
      <c r="AA99" s="78">
        <f t="shared" si="390"/>
        <v>-1.69</v>
      </c>
      <c r="AB99" s="78">
        <f t="shared" si="391"/>
        <v>-1.69</v>
      </c>
      <c r="AC99" s="47">
        <v>0</v>
      </c>
      <c r="AD99" s="47">
        <v>-1.1000000000000001</v>
      </c>
      <c r="AE99" s="47">
        <f t="shared" si="392"/>
        <v>-1.1000000000000001</v>
      </c>
      <c r="AF99" s="41">
        <f t="shared" si="393"/>
        <v>404250</v>
      </c>
      <c r="AG99" s="41">
        <f t="shared" si="394"/>
        <v>0</v>
      </c>
      <c r="AH99" s="5"/>
      <c r="AI99" s="9"/>
      <c r="AJ99" s="9"/>
      <c r="AK99" s="9"/>
      <c r="AL99" s="9"/>
      <c r="AM99" s="9"/>
      <c r="AN99" s="41">
        <f t="shared" si="395"/>
        <v>404250</v>
      </c>
      <c r="AO99" s="9"/>
      <c r="AP99" s="9">
        <v>404250</v>
      </c>
      <c r="AQ99" s="9"/>
      <c r="AR99" s="90">
        <f t="shared" si="396"/>
        <v>0</v>
      </c>
      <c r="AS99" s="90">
        <f t="shared" si="397"/>
        <v>-141487</v>
      </c>
      <c r="AT99" s="9">
        <v>42328</v>
      </c>
      <c r="AU99" s="9">
        <v>23868</v>
      </c>
      <c r="AV99" s="95">
        <f t="shared" si="398"/>
        <v>0</v>
      </c>
      <c r="AW99" s="95">
        <f t="shared" si="399"/>
        <v>-0.59</v>
      </c>
      <c r="AX99" s="95">
        <f t="shared" si="400"/>
        <v>-0.59</v>
      </c>
      <c r="AY99" s="97">
        <f t="shared" si="401"/>
        <v>0</v>
      </c>
      <c r="AZ99" s="97">
        <f t="shared" si="402"/>
        <v>404250</v>
      </c>
      <c r="BA99" s="98">
        <f t="shared" si="403"/>
        <v>404250</v>
      </c>
      <c r="BB99" s="98">
        <f t="shared" si="404"/>
        <v>0</v>
      </c>
      <c r="BC99" s="99"/>
      <c r="BD99" s="90"/>
      <c r="BE99" s="90"/>
      <c r="BF99" s="90"/>
      <c r="BG99" s="90"/>
      <c r="BH99" s="90"/>
      <c r="BI99" s="98">
        <f t="shared" si="405"/>
        <v>404250</v>
      </c>
      <c r="BJ99" s="90"/>
      <c r="BK99" s="90">
        <v>404250</v>
      </c>
      <c r="BL99" s="90"/>
      <c r="BM99" s="90">
        <f t="shared" si="406"/>
        <v>0</v>
      </c>
      <c r="BN99" s="90">
        <f t="shared" si="407"/>
        <v>0</v>
      </c>
      <c r="BO99" s="9">
        <v>42328</v>
      </c>
      <c r="BP99" s="9">
        <v>23868</v>
      </c>
      <c r="BQ99" s="95">
        <f t="shared" si="408"/>
        <v>0</v>
      </c>
      <c r="BR99" s="95">
        <f t="shared" si="409"/>
        <v>0</v>
      </c>
      <c r="BS99" s="95">
        <f t="shared" si="410"/>
        <v>0</v>
      </c>
      <c r="BT99" s="98">
        <f t="shared" si="411"/>
        <v>404250</v>
      </c>
      <c r="BU99" s="98">
        <f t="shared" si="412"/>
        <v>0</v>
      </c>
      <c r="BV99" s="99"/>
      <c r="BW99" s="90"/>
      <c r="BX99" s="90"/>
      <c r="BY99" s="90"/>
      <c r="BZ99" s="90"/>
      <c r="CA99" s="90"/>
      <c r="CB99" s="98">
        <f t="shared" si="413"/>
        <v>404250</v>
      </c>
      <c r="CC99" s="90"/>
      <c r="CD99" s="90">
        <v>404250</v>
      </c>
      <c r="CE99" s="90"/>
      <c r="CF99" s="90">
        <f t="shared" si="414"/>
        <v>0</v>
      </c>
      <c r="CG99" s="90">
        <f t="shared" si="415"/>
        <v>0</v>
      </c>
      <c r="CH99" s="9">
        <v>42328</v>
      </c>
      <c r="CI99" s="9">
        <v>23868</v>
      </c>
      <c r="CJ99" s="101">
        <f t="shared" si="416"/>
        <v>0</v>
      </c>
      <c r="CK99" s="101">
        <f t="shared" si="417"/>
        <v>0</v>
      </c>
      <c r="CL99" s="101">
        <f t="shared" si="418"/>
        <v>0</v>
      </c>
    </row>
    <row r="100" spans="1:90" x14ac:dyDescent="0.25">
      <c r="A100" s="5">
        <v>1429</v>
      </c>
      <c r="B100" s="2">
        <v>600019713</v>
      </c>
      <c r="C100" s="7">
        <v>673731</v>
      </c>
      <c r="D100" s="8" t="s">
        <v>41</v>
      </c>
      <c r="E100" s="2">
        <v>3147</v>
      </c>
      <c r="F100" s="2" t="s">
        <v>27</v>
      </c>
      <c r="G100" s="7" t="s">
        <v>96</v>
      </c>
      <c r="H100" s="41">
        <f t="shared" si="383"/>
        <v>0</v>
      </c>
      <c r="I100" s="41">
        <f t="shared" si="384"/>
        <v>0</v>
      </c>
      <c r="J100" s="5"/>
      <c r="K100" s="9"/>
      <c r="L100" s="9"/>
      <c r="M100" s="9"/>
      <c r="N100" s="9"/>
      <c r="O100" s="9"/>
      <c r="P100" s="41">
        <f t="shared" si="385"/>
        <v>0</v>
      </c>
      <c r="Q100" s="9"/>
      <c r="R100" s="9"/>
      <c r="S100" s="9"/>
      <c r="T100" s="73">
        <f t="shared" si="386"/>
        <v>0</v>
      </c>
      <c r="U100" s="73">
        <f t="shared" si="387"/>
        <v>0</v>
      </c>
      <c r="V100" s="9">
        <f t="shared" si="388"/>
        <v>0</v>
      </c>
      <c r="W100" s="9">
        <f t="shared" si="388"/>
        <v>0</v>
      </c>
      <c r="X100" s="9">
        <v>42328</v>
      </c>
      <c r="Y100" s="9">
        <v>23868</v>
      </c>
      <c r="Z100" s="78">
        <f t="shared" si="389"/>
        <v>0</v>
      </c>
      <c r="AA100" s="78">
        <f t="shared" si="390"/>
        <v>0</v>
      </c>
      <c r="AB100" s="78">
        <f t="shared" si="391"/>
        <v>0</v>
      </c>
      <c r="AC100" s="47">
        <v>0</v>
      </c>
      <c r="AD100" s="47">
        <v>0</v>
      </c>
      <c r="AE100" s="47">
        <f t="shared" si="392"/>
        <v>0</v>
      </c>
      <c r="AF100" s="41">
        <f t="shared" si="393"/>
        <v>0</v>
      </c>
      <c r="AG100" s="41">
        <f t="shared" si="394"/>
        <v>0</v>
      </c>
      <c r="AH100" s="5"/>
      <c r="AI100" s="9"/>
      <c r="AJ100" s="9"/>
      <c r="AK100" s="9"/>
      <c r="AL100" s="9"/>
      <c r="AM100" s="9"/>
      <c r="AN100" s="41">
        <f t="shared" si="395"/>
        <v>0</v>
      </c>
      <c r="AO100" s="9"/>
      <c r="AP100" s="9"/>
      <c r="AQ100" s="9"/>
      <c r="AR100" s="90">
        <f t="shared" si="396"/>
        <v>0</v>
      </c>
      <c r="AS100" s="90">
        <f t="shared" si="397"/>
        <v>0</v>
      </c>
      <c r="AT100" s="9">
        <v>42328</v>
      </c>
      <c r="AU100" s="9">
        <v>23868</v>
      </c>
      <c r="AV100" s="95">
        <f t="shared" si="398"/>
        <v>0</v>
      </c>
      <c r="AW100" s="95">
        <f t="shared" si="399"/>
        <v>0</v>
      </c>
      <c r="AX100" s="95">
        <f t="shared" si="400"/>
        <v>0</v>
      </c>
      <c r="AY100" s="97">
        <f t="shared" si="401"/>
        <v>0</v>
      </c>
      <c r="AZ100" s="97">
        <f t="shared" si="402"/>
        <v>0</v>
      </c>
      <c r="BA100" s="98">
        <f t="shared" si="403"/>
        <v>0</v>
      </c>
      <c r="BB100" s="98">
        <f t="shared" si="404"/>
        <v>0</v>
      </c>
      <c r="BC100" s="99"/>
      <c r="BD100" s="90"/>
      <c r="BE100" s="90"/>
      <c r="BF100" s="90"/>
      <c r="BG100" s="90"/>
      <c r="BH100" s="90"/>
      <c r="BI100" s="98">
        <f t="shared" si="405"/>
        <v>0</v>
      </c>
      <c r="BJ100" s="90"/>
      <c r="BK100" s="90"/>
      <c r="BL100" s="90"/>
      <c r="BM100" s="90">
        <f t="shared" si="406"/>
        <v>0</v>
      </c>
      <c r="BN100" s="90">
        <f t="shared" si="407"/>
        <v>0</v>
      </c>
      <c r="BO100" s="9">
        <v>42328</v>
      </c>
      <c r="BP100" s="9">
        <v>23868</v>
      </c>
      <c r="BQ100" s="95">
        <f t="shared" si="408"/>
        <v>0</v>
      </c>
      <c r="BR100" s="95">
        <f t="shared" si="409"/>
        <v>0</v>
      </c>
      <c r="BS100" s="95">
        <f t="shared" si="410"/>
        <v>0</v>
      </c>
      <c r="BT100" s="98">
        <f t="shared" si="411"/>
        <v>0</v>
      </c>
      <c r="BU100" s="98">
        <f t="shared" si="412"/>
        <v>0</v>
      </c>
      <c r="BV100" s="99"/>
      <c r="BW100" s="90"/>
      <c r="BX100" s="90"/>
      <c r="BY100" s="90"/>
      <c r="BZ100" s="90"/>
      <c r="CA100" s="90"/>
      <c r="CB100" s="98">
        <f t="shared" si="413"/>
        <v>0</v>
      </c>
      <c r="CC100" s="90"/>
      <c r="CD100" s="90"/>
      <c r="CE100" s="90"/>
      <c r="CF100" s="90">
        <f t="shared" si="414"/>
        <v>0</v>
      </c>
      <c r="CG100" s="90">
        <f t="shared" si="415"/>
        <v>0</v>
      </c>
      <c r="CH100" s="9">
        <v>42328</v>
      </c>
      <c r="CI100" s="9">
        <v>23868</v>
      </c>
      <c r="CJ100" s="101">
        <f t="shared" si="416"/>
        <v>0</v>
      </c>
      <c r="CK100" s="101">
        <f t="shared" si="417"/>
        <v>0</v>
      </c>
      <c r="CL100" s="101">
        <f t="shared" si="418"/>
        <v>0</v>
      </c>
    </row>
    <row r="101" spans="1:90" x14ac:dyDescent="0.25">
      <c r="A101" s="5">
        <v>1429</v>
      </c>
      <c r="B101" s="2">
        <v>600019713</v>
      </c>
      <c r="C101" s="7">
        <v>673731</v>
      </c>
      <c r="D101" s="8" t="s">
        <v>41</v>
      </c>
      <c r="E101" s="2">
        <v>3150</v>
      </c>
      <c r="F101" s="2" t="s">
        <v>31</v>
      </c>
      <c r="G101" s="2" t="s">
        <v>19</v>
      </c>
      <c r="H101" s="41">
        <f t="shared" si="383"/>
        <v>756200</v>
      </c>
      <c r="I101" s="41">
        <f t="shared" si="384"/>
        <v>736200</v>
      </c>
      <c r="J101" s="5"/>
      <c r="K101" s="9"/>
      <c r="L101" s="9"/>
      <c r="M101" s="9">
        <v>736200</v>
      </c>
      <c r="N101" s="9"/>
      <c r="O101" s="9"/>
      <c r="P101" s="41">
        <f t="shared" si="385"/>
        <v>20000</v>
      </c>
      <c r="Q101" s="9"/>
      <c r="R101" s="9">
        <v>20000</v>
      </c>
      <c r="S101" s="9"/>
      <c r="T101" s="73">
        <f t="shared" si="386"/>
        <v>-736200</v>
      </c>
      <c r="U101" s="73">
        <f t="shared" si="387"/>
        <v>-20000</v>
      </c>
      <c r="V101" s="9">
        <f t="shared" si="388"/>
        <v>-478530</v>
      </c>
      <c r="W101" s="9">
        <f t="shared" si="388"/>
        <v>-13000</v>
      </c>
      <c r="X101" s="9">
        <v>51885</v>
      </c>
      <c r="Y101" s="9">
        <v>27135</v>
      </c>
      <c r="Z101" s="78">
        <f t="shared" si="389"/>
        <v>-1.42</v>
      </c>
      <c r="AA101" s="78">
        <f t="shared" si="390"/>
        <v>-7.0000000000000007E-2</v>
      </c>
      <c r="AB101" s="78">
        <f t="shared" si="391"/>
        <v>-1.49</v>
      </c>
      <c r="AC101" s="47">
        <v>-0.92</v>
      </c>
      <c r="AD101" s="47">
        <v>-0.05</v>
      </c>
      <c r="AE101" s="47">
        <f t="shared" si="392"/>
        <v>-0.97000000000000008</v>
      </c>
      <c r="AF101" s="41">
        <f t="shared" si="393"/>
        <v>756200</v>
      </c>
      <c r="AG101" s="41">
        <f t="shared" si="394"/>
        <v>736200</v>
      </c>
      <c r="AH101" s="5"/>
      <c r="AI101" s="9"/>
      <c r="AJ101" s="9"/>
      <c r="AK101" s="9">
        <v>736200</v>
      </c>
      <c r="AL101" s="9"/>
      <c r="AM101" s="9"/>
      <c r="AN101" s="41">
        <f t="shared" si="395"/>
        <v>20000</v>
      </c>
      <c r="AO101" s="9"/>
      <c r="AP101" s="9">
        <v>20000</v>
      </c>
      <c r="AQ101" s="9"/>
      <c r="AR101" s="90">
        <f t="shared" si="396"/>
        <v>-257670</v>
      </c>
      <c r="AS101" s="90">
        <f t="shared" si="397"/>
        <v>-7000</v>
      </c>
      <c r="AT101" s="9">
        <v>51885</v>
      </c>
      <c r="AU101" s="9">
        <v>27135</v>
      </c>
      <c r="AV101" s="95">
        <f t="shared" si="398"/>
        <v>-0.5</v>
      </c>
      <c r="AW101" s="95">
        <f t="shared" si="399"/>
        <v>-0.02</v>
      </c>
      <c r="AX101" s="95">
        <f t="shared" si="400"/>
        <v>-0.52</v>
      </c>
      <c r="AY101" s="97">
        <f t="shared" si="401"/>
        <v>736200</v>
      </c>
      <c r="AZ101" s="97">
        <f t="shared" si="402"/>
        <v>20000</v>
      </c>
      <c r="BA101" s="98">
        <f t="shared" si="403"/>
        <v>756200</v>
      </c>
      <c r="BB101" s="98">
        <f t="shared" si="404"/>
        <v>736200</v>
      </c>
      <c r="BC101" s="99"/>
      <c r="BD101" s="90"/>
      <c r="BE101" s="90"/>
      <c r="BF101" s="90">
        <v>736200</v>
      </c>
      <c r="BG101" s="90"/>
      <c r="BH101" s="90"/>
      <c r="BI101" s="98">
        <f t="shared" si="405"/>
        <v>20000</v>
      </c>
      <c r="BJ101" s="90"/>
      <c r="BK101" s="90">
        <v>20000</v>
      </c>
      <c r="BL101" s="90"/>
      <c r="BM101" s="90">
        <f t="shared" si="406"/>
        <v>0</v>
      </c>
      <c r="BN101" s="90">
        <f t="shared" si="407"/>
        <v>0</v>
      </c>
      <c r="BO101" s="9">
        <v>51885</v>
      </c>
      <c r="BP101" s="9">
        <v>27135</v>
      </c>
      <c r="BQ101" s="95">
        <f t="shared" si="408"/>
        <v>0</v>
      </c>
      <c r="BR101" s="95">
        <f t="shared" si="409"/>
        <v>0</v>
      </c>
      <c r="BS101" s="95">
        <f t="shared" si="410"/>
        <v>0</v>
      </c>
      <c r="BT101" s="98">
        <f t="shared" si="411"/>
        <v>756200</v>
      </c>
      <c r="BU101" s="98">
        <f t="shared" si="412"/>
        <v>736200</v>
      </c>
      <c r="BV101" s="99"/>
      <c r="BW101" s="90"/>
      <c r="BX101" s="90"/>
      <c r="BY101" s="90">
        <v>736200</v>
      </c>
      <c r="BZ101" s="90"/>
      <c r="CA101" s="90"/>
      <c r="CB101" s="98">
        <f t="shared" si="413"/>
        <v>20000</v>
      </c>
      <c r="CC101" s="90"/>
      <c r="CD101" s="90">
        <v>20000</v>
      </c>
      <c r="CE101" s="90"/>
      <c r="CF101" s="90">
        <f t="shared" si="414"/>
        <v>0</v>
      </c>
      <c r="CG101" s="90">
        <f t="shared" si="415"/>
        <v>0</v>
      </c>
      <c r="CH101" s="9">
        <v>51885</v>
      </c>
      <c r="CI101" s="9">
        <v>27135</v>
      </c>
      <c r="CJ101" s="101">
        <f t="shared" si="416"/>
        <v>0</v>
      </c>
      <c r="CK101" s="101">
        <f t="shared" si="417"/>
        <v>0</v>
      </c>
      <c r="CL101" s="101">
        <f t="shared" si="418"/>
        <v>0</v>
      </c>
    </row>
    <row r="102" spans="1:90" x14ac:dyDescent="0.25">
      <c r="A102" s="30"/>
      <c r="B102" s="31"/>
      <c r="C102" s="32"/>
      <c r="D102" s="33" t="s">
        <v>169</v>
      </c>
      <c r="E102" s="31"/>
      <c r="F102" s="31"/>
      <c r="G102" s="31"/>
      <c r="H102" s="34">
        <f t="shared" ref="H102:AB102" si="419">SUBTOTAL(9,H94:H101)</f>
        <v>1890610</v>
      </c>
      <c r="I102" s="34">
        <f t="shared" si="419"/>
        <v>1399360</v>
      </c>
      <c r="J102" s="34">
        <f t="shared" si="419"/>
        <v>24</v>
      </c>
      <c r="K102" s="34">
        <f t="shared" si="419"/>
        <v>603840</v>
      </c>
      <c r="L102" s="34">
        <f t="shared" si="419"/>
        <v>0</v>
      </c>
      <c r="M102" s="34">
        <f t="shared" si="419"/>
        <v>795520</v>
      </c>
      <c r="N102" s="34">
        <f t="shared" si="419"/>
        <v>0</v>
      </c>
      <c r="O102" s="34">
        <f t="shared" si="419"/>
        <v>0</v>
      </c>
      <c r="P102" s="34">
        <f t="shared" si="419"/>
        <v>491250</v>
      </c>
      <c r="Q102" s="34">
        <f t="shared" si="419"/>
        <v>0</v>
      </c>
      <c r="R102" s="34">
        <f t="shared" si="419"/>
        <v>491250</v>
      </c>
      <c r="S102" s="34">
        <f t="shared" si="419"/>
        <v>0</v>
      </c>
      <c r="T102" s="34">
        <f t="shared" si="419"/>
        <v>-795520</v>
      </c>
      <c r="U102" s="34">
        <f t="shared" si="419"/>
        <v>-491250</v>
      </c>
      <c r="V102" s="34">
        <f t="shared" si="419"/>
        <v>-517088</v>
      </c>
      <c r="W102" s="34">
        <f t="shared" si="419"/>
        <v>-319313</v>
      </c>
      <c r="X102" s="34">
        <f t="shared" si="419"/>
        <v>192608</v>
      </c>
      <c r="Y102" s="34">
        <f t="shared" si="419"/>
        <v>181381</v>
      </c>
      <c r="Z102" s="48">
        <f t="shared" si="419"/>
        <v>-1.53</v>
      </c>
      <c r="AA102" s="48">
        <f t="shared" si="419"/>
        <v>-2.0099999999999998</v>
      </c>
      <c r="AB102" s="48">
        <f t="shared" si="419"/>
        <v>-3.54</v>
      </c>
      <c r="AC102" s="48">
        <v>-0.99</v>
      </c>
      <c r="AD102" s="48">
        <v>-1.31</v>
      </c>
      <c r="AE102" s="48">
        <f t="shared" ref="AE102:AX102" si="420">SUBTOTAL(9,AE94:AE101)</f>
        <v>-2.3000000000000003</v>
      </c>
      <c r="AF102" s="34">
        <f t="shared" si="420"/>
        <v>1890610</v>
      </c>
      <c r="AG102" s="34">
        <f t="shared" si="420"/>
        <v>1399360</v>
      </c>
      <c r="AH102" s="34">
        <f t="shared" si="420"/>
        <v>24</v>
      </c>
      <c r="AI102" s="34">
        <f t="shared" si="420"/>
        <v>603840</v>
      </c>
      <c r="AJ102" s="34">
        <f t="shared" si="420"/>
        <v>0</v>
      </c>
      <c r="AK102" s="34">
        <f t="shared" si="420"/>
        <v>795520</v>
      </c>
      <c r="AL102" s="34">
        <f t="shared" si="420"/>
        <v>0</v>
      </c>
      <c r="AM102" s="34">
        <f t="shared" si="420"/>
        <v>0</v>
      </c>
      <c r="AN102" s="34">
        <f t="shared" si="420"/>
        <v>491250</v>
      </c>
      <c r="AO102" s="34">
        <f t="shared" si="420"/>
        <v>0</v>
      </c>
      <c r="AP102" s="34">
        <f t="shared" si="420"/>
        <v>491250</v>
      </c>
      <c r="AQ102" s="34">
        <f t="shared" si="420"/>
        <v>0</v>
      </c>
      <c r="AR102" s="34">
        <f t="shared" si="420"/>
        <v>-278432</v>
      </c>
      <c r="AS102" s="34">
        <f t="shared" si="420"/>
        <v>-171937</v>
      </c>
      <c r="AT102" s="34">
        <f t="shared" si="420"/>
        <v>192608</v>
      </c>
      <c r="AU102" s="34">
        <f t="shared" si="420"/>
        <v>181381</v>
      </c>
      <c r="AV102" s="48">
        <f t="shared" si="420"/>
        <v>-0.54</v>
      </c>
      <c r="AW102" s="48">
        <f t="shared" si="420"/>
        <v>-0.7</v>
      </c>
      <c r="AX102" s="48">
        <f t="shared" si="420"/>
        <v>-1.24</v>
      </c>
      <c r="AY102"/>
      <c r="AZ102"/>
      <c r="BA102" s="34">
        <f t="shared" ref="BA102:BS102" si="421">SUBTOTAL(9,BA94:BA101)</f>
        <v>1890610</v>
      </c>
      <c r="BB102" s="34">
        <f t="shared" si="421"/>
        <v>1399360</v>
      </c>
      <c r="BC102" s="34">
        <f t="shared" si="421"/>
        <v>24</v>
      </c>
      <c r="BD102" s="34">
        <f t="shared" si="421"/>
        <v>603840</v>
      </c>
      <c r="BE102" s="34">
        <f t="shared" si="421"/>
        <v>0</v>
      </c>
      <c r="BF102" s="34">
        <f t="shared" si="421"/>
        <v>795520</v>
      </c>
      <c r="BG102" s="34">
        <f t="shared" si="421"/>
        <v>0</v>
      </c>
      <c r="BH102" s="34">
        <f t="shared" si="421"/>
        <v>0</v>
      </c>
      <c r="BI102" s="34">
        <f t="shared" si="421"/>
        <v>491250</v>
      </c>
      <c r="BJ102" s="34">
        <f t="shared" si="421"/>
        <v>0</v>
      </c>
      <c r="BK102" s="34">
        <f t="shared" si="421"/>
        <v>491250</v>
      </c>
      <c r="BL102" s="34">
        <f t="shared" si="421"/>
        <v>0</v>
      </c>
      <c r="BM102" s="34">
        <f t="shared" si="421"/>
        <v>0</v>
      </c>
      <c r="BN102" s="34">
        <f t="shared" si="421"/>
        <v>0</v>
      </c>
      <c r="BO102" s="34">
        <f t="shared" si="421"/>
        <v>192608</v>
      </c>
      <c r="BP102" s="34">
        <f t="shared" si="421"/>
        <v>181381</v>
      </c>
      <c r="BQ102" s="48">
        <f t="shared" si="421"/>
        <v>0</v>
      </c>
      <c r="BR102" s="48">
        <f t="shared" si="421"/>
        <v>0</v>
      </c>
      <c r="BS102" s="48">
        <f t="shared" si="421"/>
        <v>0</v>
      </c>
      <c r="BT102" s="34">
        <f t="shared" ref="BT102:CL102" si="422">SUBTOTAL(9,BT94:BT101)</f>
        <v>1890610</v>
      </c>
      <c r="BU102" s="34">
        <f t="shared" si="422"/>
        <v>1399360</v>
      </c>
      <c r="BV102" s="34">
        <f t="shared" si="422"/>
        <v>24</v>
      </c>
      <c r="BW102" s="34">
        <f t="shared" si="422"/>
        <v>603840</v>
      </c>
      <c r="BX102" s="34">
        <f t="shared" si="422"/>
        <v>0</v>
      </c>
      <c r="BY102" s="34">
        <f t="shared" si="422"/>
        <v>795520</v>
      </c>
      <c r="BZ102" s="34">
        <f t="shared" si="422"/>
        <v>0</v>
      </c>
      <c r="CA102" s="34">
        <f t="shared" si="422"/>
        <v>0</v>
      </c>
      <c r="CB102" s="34">
        <f t="shared" si="422"/>
        <v>491250</v>
      </c>
      <c r="CC102" s="34">
        <f t="shared" si="422"/>
        <v>0</v>
      </c>
      <c r="CD102" s="34">
        <f t="shared" si="422"/>
        <v>491250</v>
      </c>
      <c r="CE102" s="34">
        <f t="shared" si="422"/>
        <v>0</v>
      </c>
      <c r="CF102" s="34">
        <f t="shared" si="422"/>
        <v>0</v>
      </c>
      <c r="CG102" s="34">
        <f t="shared" si="422"/>
        <v>0</v>
      </c>
      <c r="CH102" s="34">
        <f t="shared" si="422"/>
        <v>192608</v>
      </c>
      <c r="CI102" s="34">
        <f t="shared" si="422"/>
        <v>181381</v>
      </c>
      <c r="CJ102" s="64">
        <f t="shared" si="422"/>
        <v>0</v>
      </c>
      <c r="CK102" s="64">
        <f t="shared" si="422"/>
        <v>0</v>
      </c>
      <c r="CL102" s="64">
        <f t="shared" si="422"/>
        <v>0</v>
      </c>
    </row>
    <row r="103" spans="1:90" x14ac:dyDescent="0.25">
      <c r="A103" s="26">
        <v>1430</v>
      </c>
      <c r="B103" s="6">
        <v>600019802</v>
      </c>
      <c r="C103" s="27">
        <v>581071</v>
      </c>
      <c r="D103" s="28" t="s">
        <v>42</v>
      </c>
      <c r="E103" s="6">
        <v>3122</v>
      </c>
      <c r="F103" s="6" t="s">
        <v>18</v>
      </c>
      <c r="G103" s="6" t="s">
        <v>19</v>
      </c>
      <c r="H103" s="41">
        <f>I103+P103</f>
        <v>343790</v>
      </c>
      <c r="I103" s="41">
        <f>K103+L103+M103+N103+O103</f>
        <v>203790</v>
      </c>
      <c r="J103" s="5">
        <v>4</v>
      </c>
      <c r="K103" s="9">
        <v>100640</v>
      </c>
      <c r="L103" s="9">
        <v>29400</v>
      </c>
      <c r="M103" s="9">
        <v>73750</v>
      </c>
      <c r="N103" s="9"/>
      <c r="O103" s="9"/>
      <c r="P103" s="41">
        <f>Q103+R103+S103</f>
        <v>140000</v>
      </c>
      <c r="Q103" s="9">
        <v>20000</v>
      </c>
      <c r="R103" s="9">
        <v>120000</v>
      </c>
      <c r="S103" s="9"/>
      <c r="T103" s="73">
        <f>(L103+M103+N103)*-1</f>
        <v>-103150</v>
      </c>
      <c r="U103" s="73">
        <f>(Q103+R103)*-1</f>
        <v>-140000</v>
      </c>
      <c r="V103" s="9">
        <f t="shared" ref="V103:W106" si="423">ROUND(T103*0.65,0)</f>
        <v>-67048</v>
      </c>
      <c r="W103" s="9">
        <f t="shared" si="423"/>
        <v>-91000</v>
      </c>
      <c r="X103" s="9">
        <v>56067</v>
      </c>
      <c r="Y103" s="9">
        <v>27130</v>
      </c>
      <c r="Z103" s="78">
        <f>IF(T103=0,0,ROUND((T103+L103)/X103/10,2))</f>
        <v>-0.13</v>
      </c>
      <c r="AA103" s="78">
        <f>IF(U103=0,0,ROUND((U103+Q103)/Y103/10,2))</f>
        <v>-0.44</v>
      </c>
      <c r="AB103" s="78">
        <f>Z103+AA103</f>
        <v>-0.57000000000000006</v>
      </c>
      <c r="AC103" s="47">
        <v>-0.12</v>
      </c>
      <c r="AD103" s="47">
        <v>-0.34</v>
      </c>
      <c r="AE103" s="47">
        <f>AC103+AD103</f>
        <v>-0.46</v>
      </c>
      <c r="AF103" s="41">
        <f>AG103+AN103</f>
        <v>289550</v>
      </c>
      <c r="AG103" s="41">
        <f>AI103+AJ103+AK103+AL103+AM103</f>
        <v>198850</v>
      </c>
      <c r="AH103" s="86">
        <v>4</v>
      </c>
      <c r="AI103" s="87">
        <v>100640</v>
      </c>
      <c r="AJ103" s="87">
        <v>29400</v>
      </c>
      <c r="AK103" s="87">
        <v>62410</v>
      </c>
      <c r="AL103" s="87">
        <v>6400</v>
      </c>
      <c r="AM103" s="87"/>
      <c r="AN103" s="85">
        <f>AO103+AP103+AQ103</f>
        <v>90700</v>
      </c>
      <c r="AO103" s="87">
        <v>20000</v>
      </c>
      <c r="AP103" s="87">
        <v>70700</v>
      </c>
      <c r="AQ103" s="9"/>
      <c r="AR103" s="90">
        <f>((AL103+AK103+AJ103)-((V103)*-1))*-1</f>
        <v>-31162</v>
      </c>
      <c r="AS103" s="90">
        <f>((AO103+AP103)-((W103)*-1))*-1</f>
        <v>300</v>
      </c>
      <c r="AT103" s="9">
        <v>56067</v>
      </c>
      <c r="AU103" s="9">
        <v>27130</v>
      </c>
      <c r="AV103" s="95">
        <f t="shared" ref="AV103:AV106" si="424">ROUND((AY103/AT103/10)+(AC103),2)*-1</f>
        <v>0</v>
      </c>
      <c r="AW103" s="95">
        <f t="shared" ref="AW103:AW106" si="425">ROUND((AZ103/AU103/10)+AD103,2)*-1</f>
        <v>0.08</v>
      </c>
      <c r="AX103" s="95">
        <f>AV103+AW103</f>
        <v>0.08</v>
      </c>
      <c r="AY103" s="97">
        <f t="shared" ref="AY103:AY106" si="426">AK103+AL103</f>
        <v>68810</v>
      </c>
      <c r="AZ103" s="97">
        <f t="shared" ref="AZ103:AZ106" si="427">AP103</f>
        <v>70700</v>
      </c>
      <c r="BA103" s="98">
        <f>BB103+BI103</f>
        <v>289550</v>
      </c>
      <c r="BB103" s="98">
        <f>BD103+BE103+BF103+BG103+BH103</f>
        <v>198850</v>
      </c>
      <c r="BC103" s="99">
        <v>4</v>
      </c>
      <c r="BD103" s="90">
        <v>100640</v>
      </c>
      <c r="BE103" s="90">
        <v>29400</v>
      </c>
      <c r="BF103" s="90">
        <v>62410</v>
      </c>
      <c r="BG103" s="90">
        <v>6400</v>
      </c>
      <c r="BH103" s="90"/>
      <c r="BI103" s="98">
        <f>BJ103+BK103+BL103</f>
        <v>90700</v>
      </c>
      <c r="BJ103" s="90">
        <v>20000</v>
      </c>
      <c r="BK103" s="90">
        <v>70700</v>
      </c>
      <c r="BL103" s="90"/>
      <c r="BM103" s="90">
        <f t="shared" ref="BM103:BM106" si="428">(BE103+BF103+BG103)-(AJ103+AK103+AL103)</f>
        <v>0</v>
      </c>
      <c r="BN103" s="90">
        <f t="shared" ref="BN103:BN106" si="429">(BJ103+BK103)-(AO103+AP103)</f>
        <v>0</v>
      </c>
      <c r="BO103" s="9">
        <v>56067</v>
      </c>
      <c r="BP103" s="9">
        <v>27130</v>
      </c>
      <c r="BQ103" s="95">
        <f t="shared" ref="BQ103:BQ106" si="430">ROUND(((BF103+BG103)-(AK103+AL103))/BO103/10,2)*-1</f>
        <v>0</v>
      </c>
      <c r="BR103" s="95">
        <f t="shared" ref="BR103:BR106" si="431">ROUND(((BK103-AP103)/BP103/10),2)*-1</f>
        <v>0</v>
      </c>
      <c r="BS103" s="95">
        <f>BQ103+BR103</f>
        <v>0</v>
      </c>
      <c r="BT103" s="98">
        <f>BU103+CB103</f>
        <v>220050</v>
      </c>
      <c r="BU103" s="98">
        <f>BW103+BX103+BY103+BZ103+CA103</f>
        <v>154450</v>
      </c>
      <c r="BV103" s="99">
        <v>4</v>
      </c>
      <c r="BW103" s="90">
        <v>100640</v>
      </c>
      <c r="BX103" s="87">
        <v>39200</v>
      </c>
      <c r="BY103" s="87">
        <v>8210</v>
      </c>
      <c r="BZ103" s="87">
        <v>6400</v>
      </c>
      <c r="CA103" s="87"/>
      <c r="CB103" s="85">
        <f>SUM(CC103:CE103)</f>
        <v>65600</v>
      </c>
      <c r="CC103" s="87"/>
      <c r="CD103" s="87">
        <v>65600</v>
      </c>
      <c r="CE103" s="87"/>
      <c r="CF103" s="90">
        <f t="shared" ref="CF103:CF106" si="432">(BX103+BY103+BZ103)-(BE103+BF103+BG103)</f>
        <v>-44400</v>
      </c>
      <c r="CG103" s="90">
        <f t="shared" ref="CG103:CG106" si="433">(CC103+CD103)-(BJ103+BK103)</f>
        <v>-25100</v>
      </c>
      <c r="CH103" s="9">
        <v>56067</v>
      </c>
      <c r="CI103" s="9">
        <v>27130</v>
      </c>
      <c r="CJ103" s="101">
        <f t="shared" ref="CJ103:CJ106" si="434">ROUND(((BY103+BZ103)-(BF103+BG103))/CH103/10,2)*-1</f>
        <v>0.1</v>
      </c>
      <c r="CK103" s="101">
        <f t="shared" ref="CK103:CK106" si="435">ROUND(((CD103-BK103)/CI103/10),2)*-1</f>
        <v>0.02</v>
      </c>
      <c r="CL103" s="101">
        <f>CJ103+CK103</f>
        <v>0.12000000000000001</v>
      </c>
    </row>
    <row r="104" spans="1:90" x14ac:dyDescent="0.25">
      <c r="A104" s="5">
        <v>1430</v>
      </c>
      <c r="B104" s="2">
        <v>600019802</v>
      </c>
      <c r="C104" s="7">
        <v>581071</v>
      </c>
      <c r="D104" s="8" t="s">
        <v>42</v>
      </c>
      <c r="E104" s="20">
        <v>3122</v>
      </c>
      <c r="F104" s="20" t="s">
        <v>110</v>
      </c>
      <c r="G104" s="20" t="s">
        <v>96</v>
      </c>
      <c r="H104" s="41">
        <f>I104+P104</f>
        <v>0</v>
      </c>
      <c r="I104" s="41">
        <f>K104+L104+M104+N104+O104</f>
        <v>0</v>
      </c>
      <c r="J104" s="5"/>
      <c r="K104" s="9"/>
      <c r="L104" s="9"/>
      <c r="M104" s="9"/>
      <c r="N104" s="9"/>
      <c r="O104" s="9"/>
      <c r="P104" s="41">
        <f>Q104+R104+S104</f>
        <v>0</v>
      </c>
      <c r="Q104" s="9"/>
      <c r="R104" s="9"/>
      <c r="S104" s="9"/>
      <c r="T104" s="73">
        <f>(L104+M104+N104)*-1</f>
        <v>0</v>
      </c>
      <c r="U104" s="73">
        <f>(Q104+R104)*-1</f>
        <v>0</v>
      </c>
      <c r="V104" s="9">
        <f t="shared" si="423"/>
        <v>0</v>
      </c>
      <c r="W104" s="9">
        <f t="shared" si="423"/>
        <v>0</v>
      </c>
      <c r="X104" s="46" t="s">
        <v>225</v>
      </c>
      <c r="Y104" s="46" t="s">
        <v>225</v>
      </c>
      <c r="Z104" s="78">
        <f>IF(T104=0,0,ROUND((T104+L104)/X104/10,2))</f>
        <v>0</v>
      </c>
      <c r="AA104" s="78">
        <f>IF(U104=0,0,ROUND((U104+Q104)/Y104/10,2))</f>
        <v>0</v>
      </c>
      <c r="AB104" s="78">
        <f>Z104+AA104</f>
        <v>0</v>
      </c>
      <c r="AC104" s="47">
        <v>0</v>
      </c>
      <c r="AD104" s="47">
        <v>0</v>
      </c>
      <c r="AE104" s="47">
        <f>AC104+AD104</f>
        <v>0</v>
      </c>
      <c r="AF104" s="41">
        <f>AG104+AN104</f>
        <v>0</v>
      </c>
      <c r="AG104" s="41">
        <f>AI104+AJ104+AK104+AL104+AM104</f>
        <v>0</v>
      </c>
      <c r="AH104" s="86"/>
      <c r="AI104" s="87"/>
      <c r="AJ104" s="87"/>
      <c r="AK104" s="87"/>
      <c r="AL104" s="87"/>
      <c r="AM104" s="87"/>
      <c r="AN104" s="85">
        <f>AO104+AP104+AQ104</f>
        <v>0</v>
      </c>
      <c r="AO104" s="87"/>
      <c r="AP104" s="87"/>
      <c r="AQ104" s="9"/>
      <c r="AR104" s="90">
        <f>((AL104+AK104+AJ104)-((V104)*-1))*-1</f>
        <v>0</v>
      </c>
      <c r="AS104" s="90">
        <f>((AO104+AP104)-((W104)*-1))*-1</f>
        <v>0</v>
      </c>
      <c r="AT104" s="46" t="s">
        <v>225</v>
      </c>
      <c r="AU104" s="46" t="s">
        <v>225</v>
      </c>
      <c r="AV104" s="95">
        <v>0</v>
      </c>
      <c r="AW104" s="95">
        <v>0</v>
      </c>
      <c r="AX104" s="95">
        <f>AV104+AW104</f>
        <v>0</v>
      </c>
      <c r="AY104" s="97">
        <f t="shared" si="426"/>
        <v>0</v>
      </c>
      <c r="AZ104" s="97">
        <f t="shared" si="427"/>
        <v>0</v>
      </c>
      <c r="BA104" s="98">
        <f>BB104+BI104</f>
        <v>0</v>
      </c>
      <c r="BB104" s="98">
        <f>BD104+BE104+BF104+BG104+BH104</f>
        <v>0</v>
      </c>
      <c r="BC104" s="99"/>
      <c r="BD104" s="90"/>
      <c r="BE104" s="90"/>
      <c r="BF104" s="90"/>
      <c r="BG104" s="90"/>
      <c r="BH104" s="90"/>
      <c r="BI104" s="98">
        <f>BJ104+BK104+BL104</f>
        <v>0</v>
      </c>
      <c r="BJ104" s="90"/>
      <c r="BK104" s="90"/>
      <c r="BL104" s="90"/>
      <c r="BM104" s="90">
        <f t="shared" si="428"/>
        <v>0</v>
      </c>
      <c r="BN104" s="90">
        <f t="shared" si="429"/>
        <v>0</v>
      </c>
      <c r="BO104" s="46" t="s">
        <v>225</v>
      </c>
      <c r="BP104" s="46" t="s">
        <v>225</v>
      </c>
      <c r="BQ104" s="95">
        <v>0</v>
      </c>
      <c r="BR104" s="95">
        <v>0</v>
      </c>
      <c r="BS104" s="95">
        <f>BQ104+BR104</f>
        <v>0</v>
      </c>
      <c r="BT104" s="98">
        <f>BU104+CB104</f>
        <v>0</v>
      </c>
      <c r="BU104" s="98">
        <f>BW104+BX104+BY104+BZ104+CA104</f>
        <v>0</v>
      </c>
      <c r="BV104" s="86"/>
      <c r="BW104" s="87"/>
      <c r="BX104" s="87"/>
      <c r="BY104" s="87"/>
      <c r="BZ104" s="87"/>
      <c r="CA104" s="87"/>
      <c r="CB104" s="85">
        <f t="shared" ref="CB104:CB106" si="436">SUM(CC104:CE104)</f>
        <v>0</v>
      </c>
      <c r="CC104" s="87"/>
      <c r="CD104" s="87"/>
      <c r="CE104" s="87"/>
      <c r="CF104" s="90">
        <f t="shared" si="432"/>
        <v>0</v>
      </c>
      <c r="CG104" s="90">
        <f t="shared" si="433"/>
        <v>0</v>
      </c>
      <c r="CH104" s="46" t="s">
        <v>225</v>
      </c>
      <c r="CI104" s="46" t="s">
        <v>225</v>
      </c>
      <c r="CJ104" s="101">
        <v>0</v>
      </c>
      <c r="CK104" s="101">
        <v>0</v>
      </c>
      <c r="CL104" s="101">
        <f>CJ104+CK104</f>
        <v>0</v>
      </c>
    </row>
    <row r="105" spans="1:90" x14ac:dyDescent="0.25">
      <c r="A105" s="5">
        <v>1430</v>
      </c>
      <c r="B105" s="2">
        <v>600019802</v>
      </c>
      <c r="C105" s="7">
        <v>581071</v>
      </c>
      <c r="D105" s="8" t="s">
        <v>42</v>
      </c>
      <c r="E105" s="2">
        <v>3141</v>
      </c>
      <c r="F105" s="2" t="s">
        <v>20</v>
      </c>
      <c r="G105" s="7" t="s">
        <v>96</v>
      </c>
      <c r="H105" s="41">
        <f>I105+P105</f>
        <v>0</v>
      </c>
      <c r="I105" s="41">
        <f>K105+L105+M105+N105+O105</f>
        <v>0</v>
      </c>
      <c r="J105" s="5"/>
      <c r="K105" s="9"/>
      <c r="L105" s="9"/>
      <c r="M105" s="9"/>
      <c r="N105" s="9"/>
      <c r="O105" s="9"/>
      <c r="P105" s="41">
        <f>Q105+R105+S105</f>
        <v>0</v>
      </c>
      <c r="Q105" s="9"/>
      <c r="R105" s="9"/>
      <c r="S105" s="9"/>
      <c r="T105" s="73">
        <f>(L105+M105+N105)*-1</f>
        <v>0</v>
      </c>
      <c r="U105" s="73">
        <f>(Q105+R105)*-1</f>
        <v>0</v>
      </c>
      <c r="V105" s="9">
        <f t="shared" si="423"/>
        <v>0</v>
      </c>
      <c r="W105" s="9">
        <f t="shared" si="423"/>
        <v>0</v>
      </c>
      <c r="X105" s="46" t="s">
        <v>225</v>
      </c>
      <c r="Y105" s="9">
        <v>26460</v>
      </c>
      <c r="Z105" s="78">
        <f>IF(T105=0,0,ROUND((T105+L105)/X105/10,2))</f>
        <v>0</v>
      </c>
      <c r="AA105" s="78">
        <f>IF(U105=0,0,ROUND((U105+Q105)/Y105/10,2))</f>
        <v>0</v>
      </c>
      <c r="AB105" s="78">
        <f>Z105+AA105</f>
        <v>0</v>
      </c>
      <c r="AC105" s="47">
        <v>0</v>
      </c>
      <c r="AD105" s="47">
        <v>0</v>
      </c>
      <c r="AE105" s="47">
        <f>AC105+AD105</f>
        <v>0</v>
      </c>
      <c r="AF105" s="41">
        <f>AG105+AN105</f>
        <v>20000</v>
      </c>
      <c r="AG105" s="41">
        <f>AI105+AJ105+AK105+AL105+AM105</f>
        <v>0</v>
      </c>
      <c r="AH105" s="86"/>
      <c r="AI105" s="87"/>
      <c r="AJ105" s="87"/>
      <c r="AK105" s="87"/>
      <c r="AL105" s="87"/>
      <c r="AM105" s="87"/>
      <c r="AN105" s="85">
        <f>AO105+AP105+AQ105</f>
        <v>20000</v>
      </c>
      <c r="AO105" s="87">
        <v>20000</v>
      </c>
      <c r="AP105" s="87"/>
      <c r="AQ105" s="9"/>
      <c r="AR105" s="90">
        <f>((AL105+AK105+AJ105)-((V105)*-1))*-1</f>
        <v>0</v>
      </c>
      <c r="AS105" s="90">
        <f>((AO105+AP105)-((W105)*-1))*-1</f>
        <v>-20000</v>
      </c>
      <c r="AT105" s="46" t="s">
        <v>225</v>
      </c>
      <c r="AU105" s="9">
        <v>26460</v>
      </c>
      <c r="AV105" s="95">
        <v>0</v>
      </c>
      <c r="AW105" s="95">
        <f t="shared" si="425"/>
        <v>0</v>
      </c>
      <c r="AX105" s="95">
        <f>AV105+AW105</f>
        <v>0</v>
      </c>
      <c r="AY105" s="97">
        <f t="shared" si="426"/>
        <v>0</v>
      </c>
      <c r="AZ105" s="97">
        <f t="shared" si="427"/>
        <v>0</v>
      </c>
      <c r="BA105" s="98">
        <f>BB105+BI105</f>
        <v>20000</v>
      </c>
      <c r="BB105" s="98">
        <f>BD105+BE105+BF105+BG105+BH105</f>
        <v>0</v>
      </c>
      <c r="BC105" s="99"/>
      <c r="BD105" s="90"/>
      <c r="BE105" s="90"/>
      <c r="BF105" s="90"/>
      <c r="BG105" s="90"/>
      <c r="BH105" s="90"/>
      <c r="BI105" s="98">
        <f>BJ105+BK105+BL105</f>
        <v>20000</v>
      </c>
      <c r="BJ105" s="90">
        <v>20000</v>
      </c>
      <c r="BK105" s="90"/>
      <c r="BL105" s="90"/>
      <c r="BM105" s="90">
        <f t="shared" si="428"/>
        <v>0</v>
      </c>
      <c r="BN105" s="90">
        <f t="shared" si="429"/>
        <v>0</v>
      </c>
      <c r="BO105" s="46" t="s">
        <v>225</v>
      </c>
      <c r="BP105" s="9">
        <v>26460</v>
      </c>
      <c r="BQ105" s="95">
        <v>0</v>
      </c>
      <c r="BR105" s="95">
        <f t="shared" si="431"/>
        <v>0</v>
      </c>
      <c r="BS105" s="95">
        <f>BQ105+BR105</f>
        <v>0</v>
      </c>
      <c r="BT105" s="98">
        <f>BU105+CB105</f>
        <v>0</v>
      </c>
      <c r="BU105" s="98">
        <f>BW105+BX105+BY105+BZ105+CA105</f>
        <v>0</v>
      </c>
      <c r="BV105" s="86"/>
      <c r="BW105" s="87"/>
      <c r="BX105" s="87"/>
      <c r="BY105" s="87"/>
      <c r="BZ105" s="87"/>
      <c r="CA105" s="87"/>
      <c r="CB105" s="85">
        <f t="shared" si="436"/>
        <v>0</v>
      </c>
      <c r="CC105" s="87"/>
      <c r="CD105" s="87"/>
      <c r="CE105" s="87"/>
      <c r="CF105" s="90">
        <f t="shared" si="432"/>
        <v>0</v>
      </c>
      <c r="CG105" s="90">
        <f t="shared" si="433"/>
        <v>-20000</v>
      </c>
      <c r="CH105" s="46" t="s">
        <v>225</v>
      </c>
      <c r="CI105" s="9">
        <v>26460</v>
      </c>
      <c r="CJ105" s="101">
        <v>0</v>
      </c>
      <c r="CK105" s="101">
        <f t="shared" si="435"/>
        <v>0</v>
      </c>
      <c r="CL105" s="101">
        <f>CJ105+CK105</f>
        <v>0</v>
      </c>
    </row>
    <row r="106" spans="1:90" x14ac:dyDescent="0.25">
      <c r="A106" s="5">
        <v>1430</v>
      </c>
      <c r="B106" s="2">
        <v>600019802</v>
      </c>
      <c r="C106" s="7">
        <v>581071</v>
      </c>
      <c r="D106" s="8" t="s">
        <v>42</v>
      </c>
      <c r="E106" s="2">
        <v>3147</v>
      </c>
      <c r="F106" s="2" t="s">
        <v>27</v>
      </c>
      <c r="G106" s="7" t="s">
        <v>96</v>
      </c>
      <c r="H106" s="41">
        <f>I106+P106</f>
        <v>38000</v>
      </c>
      <c r="I106" s="41">
        <f>K106+L106+M106+N106+O106</f>
        <v>0</v>
      </c>
      <c r="J106" s="5"/>
      <c r="K106" s="9"/>
      <c r="L106" s="9"/>
      <c r="M106" s="9"/>
      <c r="N106" s="9"/>
      <c r="O106" s="9"/>
      <c r="P106" s="41">
        <f>Q106+R106+S106</f>
        <v>38000</v>
      </c>
      <c r="Q106" s="9">
        <v>20000</v>
      </c>
      <c r="R106" s="9">
        <v>18000</v>
      </c>
      <c r="S106" s="9"/>
      <c r="T106" s="73">
        <f>(L106+M106+N106)*-1</f>
        <v>0</v>
      </c>
      <c r="U106" s="73">
        <f>(Q106+R106)*-1</f>
        <v>-38000</v>
      </c>
      <c r="V106" s="9">
        <f t="shared" si="423"/>
        <v>0</v>
      </c>
      <c r="W106" s="9">
        <f t="shared" si="423"/>
        <v>-24700</v>
      </c>
      <c r="X106" s="9">
        <v>42328</v>
      </c>
      <c r="Y106" s="9">
        <v>23868</v>
      </c>
      <c r="Z106" s="78">
        <f>IF(T106=0,0,ROUND((T106+L106)/X106/10,2))</f>
        <v>0</v>
      </c>
      <c r="AA106" s="78">
        <f>IF(U106=0,0,ROUND((U106+Q106)/Y106/10,2))</f>
        <v>-0.08</v>
      </c>
      <c r="AB106" s="78">
        <f>Z106+AA106</f>
        <v>-0.08</v>
      </c>
      <c r="AC106" s="47">
        <v>0</v>
      </c>
      <c r="AD106" s="47">
        <v>-0.1</v>
      </c>
      <c r="AE106" s="47">
        <f>AC106+AD106</f>
        <v>-0.1</v>
      </c>
      <c r="AF106" s="41">
        <f>AG106+AN106</f>
        <v>18000</v>
      </c>
      <c r="AG106" s="41">
        <f>AI106+AJ106+AK106+AL106+AM106</f>
        <v>0</v>
      </c>
      <c r="AH106" s="86"/>
      <c r="AI106" s="87"/>
      <c r="AJ106" s="87"/>
      <c r="AK106" s="87"/>
      <c r="AL106" s="87"/>
      <c r="AM106" s="87"/>
      <c r="AN106" s="85">
        <f>AO106+AP106+AQ106</f>
        <v>18000</v>
      </c>
      <c r="AO106" s="87">
        <v>0</v>
      </c>
      <c r="AP106" s="87">
        <v>18000</v>
      </c>
      <c r="AQ106" s="9"/>
      <c r="AR106" s="90">
        <f>((AL106+AK106+AJ106)-((V106)*-1))*-1</f>
        <v>0</v>
      </c>
      <c r="AS106" s="90">
        <f>((AO106+AP106)-((W106)*-1))*-1</f>
        <v>6700</v>
      </c>
      <c r="AT106" s="9">
        <v>42328</v>
      </c>
      <c r="AU106" s="9">
        <v>23868</v>
      </c>
      <c r="AV106" s="95">
        <f t="shared" si="424"/>
        <v>0</v>
      </c>
      <c r="AW106" s="95">
        <f t="shared" si="425"/>
        <v>0.02</v>
      </c>
      <c r="AX106" s="95">
        <f>AV106+AW106</f>
        <v>0.02</v>
      </c>
      <c r="AY106" s="97">
        <f t="shared" si="426"/>
        <v>0</v>
      </c>
      <c r="AZ106" s="97">
        <f t="shared" si="427"/>
        <v>18000</v>
      </c>
      <c r="BA106" s="98">
        <f>BB106+BI106</f>
        <v>18000</v>
      </c>
      <c r="BB106" s="98">
        <f>BD106+BE106+BF106+BG106+BH106</f>
        <v>0</v>
      </c>
      <c r="BC106" s="99"/>
      <c r="BD106" s="90"/>
      <c r="BE106" s="90"/>
      <c r="BF106" s="90"/>
      <c r="BG106" s="90"/>
      <c r="BH106" s="90"/>
      <c r="BI106" s="98">
        <f>BJ106+BK106+BL106</f>
        <v>18000</v>
      </c>
      <c r="BJ106" s="90">
        <v>0</v>
      </c>
      <c r="BK106" s="90">
        <v>18000</v>
      </c>
      <c r="BL106" s="90"/>
      <c r="BM106" s="90">
        <f t="shared" si="428"/>
        <v>0</v>
      </c>
      <c r="BN106" s="90">
        <f t="shared" si="429"/>
        <v>0</v>
      </c>
      <c r="BO106" s="9">
        <v>42328</v>
      </c>
      <c r="BP106" s="9">
        <v>23868</v>
      </c>
      <c r="BQ106" s="95">
        <f t="shared" si="430"/>
        <v>0</v>
      </c>
      <c r="BR106" s="95">
        <f t="shared" si="431"/>
        <v>0</v>
      </c>
      <c r="BS106" s="95">
        <f>BQ106+BR106</f>
        <v>0</v>
      </c>
      <c r="BT106" s="98">
        <f>BU106+CB106</f>
        <v>8250</v>
      </c>
      <c r="BU106" s="98">
        <f>BW106+BX106+BY106+BZ106+CA106</f>
        <v>0</v>
      </c>
      <c r="BV106" s="86"/>
      <c r="BW106" s="87"/>
      <c r="BX106" s="87"/>
      <c r="BY106" s="87"/>
      <c r="BZ106" s="87"/>
      <c r="CA106" s="87"/>
      <c r="CB106" s="85">
        <f t="shared" si="436"/>
        <v>8250</v>
      </c>
      <c r="CC106" s="87"/>
      <c r="CD106" s="87">
        <v>8250</v>
      </c>
      <c r="CE106" s="87"/>
      <c r="CF106" s="90">
        <f t="shared" si="432"/>
        <v>0</v>
      </c>
      <c r="CG106" s="90">
        <f t="shared" si="433"/>
        <v>-9750</v>
      </c>
      <c r="CH106" s="9">
        <v>42328</v>
      </c>
      <c r="CI106" s="9">
        <v>23868</v>
      </c>
      <c r="CJ106" s="101">
        <f t="shared" si="434"/>
        <v>0</v>
      </c>
      <c r="CK106" s="101">
        <f t="shared" si="435"/>
        <v>0.04</v>
      </c>
      <c r="CL106" s="101">
        <f>CJ106+CK106</f>
        <v>0.04</v>
      </c>
    </row>
    <row r="107" spans="1:90" x14ac:dyDescent="0.25">
      <c r="A107" s="30"/>
      <c r="B107" s="31"/>
      <c r="C107" s="32"/>
      <c r="D107" s="33" t="s">
        <v>170</v>
      </c>
      <c r="E107" s="31"/>
      <c r="F107" s="31"/>
      <c r="G107" s="32"/>
      <c r="H107" s="34">
        <f t="shared" ref="H107:AB107" si="437">SUBTOTAL(9,H103:H106)</f>
        <v>381790</v>
      </c>
      <c r="I107" s="34">
        <f t="shared" si="437"/>
        <v>203790</v>
      </c>
      <c r="J107" s="34">
        <f t="shared" si="437"/>
        <v>4</v>
      </c>
      <c r="K107" s="34">
        <f t="shared" si="437"/>
        <v>100640</v>
      </c>
      <c r="L107" s="34">
        <f t="shared" si="437"/>
        <v>29400</v>
      </c>
      <c r="M107" s="34">
        <f t="shared" si="437"/>
        <v>73750</v>
      </c>
      <c r="N107" s="34">
        <f t="shared" si="437"/>
        <v>0</v>
      </c>
      <c r="O107" s="34">
        <f t="shared" si="437"/>
        <v>0</v>
      </c>
      <c r="P107" s="34">
        <f t="shared" si="437"/>
        <v>178000</v>
      </c>
      <c r="Q107" s="34">
        <f t="shared" si="437"/>
        <v>40000</v>
      </c>
      <c r="R107" s="34">
        <f t="shared" si="437"/>
        <v>138000</v>
      </c>
      <c r="S107" s="34">
        <f t="shared" si="437"/>
        <v>0</v>
      </c>
      <c r="T107" s="34">
        <f t="shared" si="437"/>
        <v>-103150</v>
      </c>
      <c r="U107" s="34">
        <f t="shared" si="437"/>
        <v>-178000</v>
      </c>
      <c r="V107" s="34">
        <f t="shared" si="437"/>
        <v>-67048</v>
      </c>
      <c r="W107" s="34">
        <f t="shared" si="437"/>
        <v>-115700</v>
      </c>
      <c r="X107" s="34">
        <f t="shared" si="437"/>
        <v>98395</v>
      </c>
      <c r="Y107" s="34">
        <f t="shared" si="437"/>
        <v>77458</v>
      </c>
      <c r="Z107" s="48">
        <f t="shared" si="437"/>
        <v>-0.13</v>
      </c>
      <c r="AA107" s="48">
        <f t="shared" si="437"/>
        <v>-0.52</v>
      </c>
      <c r="AB107" s="48">
        <f t="shared" si="437"/>
        <v>-0.65</v>
      </c>
      <c r="AC107" s="48">
        <v>-0.12</v>
      </c>
      <c r="AD107" s="48">
        <v>-0.44000000000000006</v>
      </c>
      <c r="AE107" s="48">
        <f t="shared" ref="AE107:AX107" si="438">SUBTOTAL(9,AE103:AE106)</f>
        <v>-0.56000000000000005</v>
      </c>
      <c r="AF107" s="34">
        <f t="shared" si="438"/>
        <v>327550</v>
      </c>
      <c r="AG107" s="34">
        <f t="shared" si="438"/>
        <v>198850</v>
      </c>
      <c r="AH107" s="34">
        <f t="shared" si="438"/>
        <v>4</v>
      </c>
      <c r="AI107" s="34">
        <f t="shared" si="438"/>
        <v>100640</v>
      </c>
      <c r="AJ107" s="34">
        <f t="shared" si="438"/>
        <v>29400</v>
      </c>
      <c r="AK107" s="34">
        <f t="shared" si="438"/>
        <v>62410</v>
      </c>
      <c r="AL107" s="34">
        <f t="shared" si="438"/>
        <v>6400</v>
      </c>
      <c r="AM107" s="34">
        <f t="shared" si="438"/>
        <v>0</v>
      </c>
      <c r="AN107" s="34">
        <f t="shared" si="438"/>
        <v>128700</v>
      </c>
      <c r="AO107" s="34">
        <f t="shared" si="438"/>
        <v>40000</v>
      </c>
      <c r="AP107" s="34">
        <f t="shared" si="438"/>
        <v>88700</v>
      </c>
      <c r="AQ107" s="34">
        <f t="shared" si="438"/>
        <v>0</v>
      </c>
      <c r="AR107" s="34">
        <f t="shared" si="438"/>
        <v>-31162</v>
      </c>
      <c r="AS107" s="34">
        <f t="shared" si="438"/>
        <v>-13000</v>
      </c>
      <c r="AT107" s="34">
        <f t="shared" si="438"/>
        <v>98395</v>
      </c>
      <c r="AU107" s="34">
        <f t="shared" si="438"/>
        <v>77458</v>
      </c>
      <c r="AV107" s="48">
        <f t="shared" si="438"/>
        <v>0</v>
      </c>
      <c r="AW107" s="48">
        <f t="shared" si="438"/>
        <v>0.1</v>
      </c>
      <c r="AX107" s="48">
        <f t="shared" si="438"/>
        <v>0.1</v>
      </c>
      <c r="AY107"/>
      <c r="AZ107"/>
      <c r="BA107" s="34">
        <f t="shared" ref="BA107:BS107" si="439">SUBTOTAL(9,BA103:BA106)</f>
        <v>327550</v>
      </c>
      <c r="BB107" s="34">
        <f t="shared" si="439"/>
        <v>198850</v>
      </c>
      <c r="BC107" s="34">
        <f t="shared" si="439"/>
        <v>4</v>
      </c>
      <c r="BD107" s="34">
        <f t="shared" si="439"/>
        <v>100640</v>
      </c>
      <c r="BE107" s="34">
        <f t="shared" si="439"/>
        <v>29400</v>
      </c>
      <c r="BF107" s="34">
        <f t="shared" si="439"/>
        <v>62410</v>
      </c>
      <c r="BG107" s="34">
        <f t="shared" si="439"/>
        <v>6400</v>
      </c>
      <c r="BH107" s="34">
        <f t="shared" si="439"/>
        <v>0</v>
      </c>
      <c r="BI107" s="34">
        <f t="shared" si="439"/>
        <v>128700</v>
      </c>
      <c r="BJ107" s="34">
        <f t="shared" si="439"/>
        <v>40000</v>
      </c>
      <c r="BK107" s="34">
        <f t="shared" si="439"/>
        <v>88700</v>
      </c>
      <c r="BL107" s="34">
        <f t="shared" si="439"/>
        <v>0</v>
      </c>
      <c r="BM107" s="34">
        <f t="shared" si="439"/>
        <v>0</v>
      </c>
      <c r="BN107" s="34">
        <f t="shared" si="439"/>
        <v>0</v>
      </c>
      <c r="BO107" s="34">
        <f t="shared" si="439"/>
        <v>98395</v>
      </c>
      <c r="BP107" s="34">
        <f t="shared" si="439"/>
        <v>77458</v>
      </c>
      <c r="BQ107" s="48">
        <f t="shared" si="439"/>
        <v>0</v>
      </c>
      <c r="BR107" s="48">
        <f t="shared" si="439"/>
        <v>0</v>
      </c>
      <c r="BS107" s="48">
        <f t="shared" si="439"/>
        <v>0</v>
      </c>
      <c r="BT107" s="34">
        <f t="shared" ref="BT107:CL107" si="440">SUBTOTAL(9,BT103:BT106)</f>
        <v>228300</v>
      </c>
      <c r="BU107" s="34">
        <f t="shared" si="440"/>
        <v>154450</v>
      </c>
      <c r="BV107" s="34">
        <f t="shared" si="440"/>
        <v>4</v>
      </c>
      <c r="BW107" s="34">
        <f t="shared" si="440"/>
        <v>100640</v>
      </c>
      <c r="BX107" s="34">
        <f t="shared" si="440"/>
        <v>39200</v>
      </c>
      <c r="BY107" s="34">
        <f t="shared" si="440"/>
        <v>8210</v>
      </c>
      <c r="BZ107" s="34">
        <f t="shared" si="440"/>
        <v>6400</v>
      </c>
      <c r="CA107" s="34">
        <f t="shared" si="440"/>
        <v>0</v>
      </c>
      <c r="CB107" s="34">
        <f t="shared" si="440"/>
        <v>73850</v>
      </c>
      <c r="CC107" s="34">
        <f t="shared" si="440"/>
        <v>0</v>
      </c>
      <c r="CD107" s="34">
        <f t="shared" si="440"/>
        <v>73850</v>
      </c>
      <c r="CE107" s="34">
        <f t="shared" si="440"/>
        <v>0</v>
      </c>
      <c r="CF107" s="34">
        <f t="shared" si="440"/>
        <v>-44400</v>
      </c>
      <c r="CG107" s="34">
        <f t="shared" si="440"/>
        <v>-54850</v>
      </c>
      <c r="CH107" s="34">
        <f t="shared" si="440"/>
        <v>98395</v>
      </c>
      <c r="CI107" s="34">
        <f t="shared" si="440"/>
        <v>77458</v>
      </c>
      <c r="CJ107" s="64">
        <f t="shared" si="440"/>
        <v>0.1</v>
      </c>
      <c r="CK107" s="64">
        <f t="shared" si="440"/>
        <v>0.06</v>
      </c>
      <c r="CL107" s="64">
        <f t="shared" si="440"/>
        <v>0.16</v>
      </c>
    </row>
    <row r="108" spans="1:90" x14ac:dyDescent="0.25">
      <c r="A108" s="26">
        <v>1432</v>
      </c>
      <c r="B108" s="6">
        <v>600170594</v>
      </c>
      <c r="C108" s="27">
        <v>671274</v>
      </c>
      <c r="D108" s="28" t="s">
        <v>43</v>
      </c>
      <c r="E108" s="6">
        <v>3111</v>
      </c>
      <c r="F108" s="6" t="s">
        <v>226</v>
      </c>
      <c r="G108" s="6" t="s">
        <v>19</v>
      </c>
      <c r="H108" s="41">
        <f>I108+P108</f>
        <v>0</v>
      </c>
      <c r="I108" s="41">
        <f>K108+L108+M108+N108+O108</f>
        <v>0</v>
      </c>
      <c r="J108" s="5"/>
      <c r="K108" s="9"/>
      <c r="L108" s="9"/>
      <c r="M108" s="9"/>
      <c r="N108" s="9"/>
      <c r="O108" s="9"/>
      <c r="P108" s="41">
        <f>Q108+R108+S108</f>
        <v>0</v>
      </c>
      <c r="Q108" s="9"/>
      <c r="R108" s="9"/>
      <c r="S108" s="9"/>
      <c r="T108" s="73">
        <f>(L108+M108+N108)*-1</f>
        <v>0</v>
      </c>
      <c r="U108" s="73">
        <f>(Q108+R108)*-1</f>
        <v>0</v>
      </c>
      <c r="V108" s="9">
        <f t="shared" ref="V108:W111" si="441">ROUND(T108*0.65,0)</f>
        <v>0</v>
      </c>
      <c r="W108" s="9">
        <f t="shared" si="441"/>
        <v>0</v>
      </c>
      <c r="X108" s="9">
        <v>42546.490466608309</v>
      </c>
      <c r="Y108" s="9">
        <v>20190</v>
      </c>
      <c r="Z108" s="78">
        <f>IF(T108=0,0,ROUND((T108+L108)/X108/10,2))</f>
        <v>0</v>
      </c>
      <c r="AA108" s="78">
        <f>IF(U108=0,0,ROUND((U108+Q108)/Y108/10,2))</f>
        <v>0</v>
      </c>
      <c r="AB108" s="78">
        <f>Z108+AA108</f>
        <v>0</v>
      </c>
      <c r="AC108" s="47">
        <v>0</v>
      </c>
      <c r="AD108" s="47">
        <v>0</v>
      </c>
      <c r="AE108" s="47">
        <f>AC108+AD108</f>
        <v>0</v>
      </c>
      <c r="AF108" s="41">
        <f>AG108+AN108</f>
        <v>0</v>
      </c>
      <c r="AG108" s="41">
        <f>AI108+AJ108+AK108+AL108+AM108</f>
        <v>0</v>
      </c>
      <c r="AH108" s="5"/>
      <c r="AI108" s="9"/>
      <c r="AJ108" s="9"/>
      <c r="AK108" s="9"/>
      <c r="AL108" s="9"/>
      <c r="AM108" s="9"/>
      <c r="AN108" s="41">
        <f>AO108+AP108+AQ108</f>
        <v>0</v>
      </c>
      <c r="AO108" s="9"/>
      <c r="AP108" s="9"/>
      <c r="AQ108" s="9"/>
      <c r="AR108" s="90">
        <f>((AL108+AK108+AJ108)-((V108)*-1))*-1</f>
        <v>0</v>
      </c>
      <c r="AS108" s="90">
        <f>((AO108+AP108)-((W108)*-1))*-1</f>
        <v>0</v>
      </c>
      <c r="AT108" s="9">
        <v>42546.490466608309</v>
      </c>
      <c r="AU108" s="9">
        <v>20190</v>
      </c>
      <c r="AV108" s="95">
        <f t="shared" ref="AV108:AV109" si="442">ROUND((AY108/AT108/10)+(AC108),2)*-1</f>
        <v>0</v>
      </c>
      <c r="AW108" s="95">
        <f t="shared" ref="AW108:AW111" si="443">ROUND((AZ108/AU108/10)+AD108,2)*-1</f>
        <v>0</v>
      </c>
      <c r="AX108" s="95">
        <f>AV108+AW108</f>
        <v>0</v>
      </c>
      <c r="AY108" s="97">
        <f t="shared" ref="AY108:AY111" si="444">AK108+AL108</f>
        <v>0</v>
      </c>
      <c r="AZ108" s="97">
        <f t="shared" ref="AZ108:AZ111" si="445">AP108</f>
        <v>0</v>
      </c>
      <c r="BA108" s="98">
        <f>BB108+BI108</f>
        <v>0</v>
      </c>
      <c r="BB108" s="98">
        <f>BD108+BE108+BF108+BG108+BH108</f>
        <v>0</v>
      </c>
      <c r="BC108" s="99"/>
      <c r="BD108" s="90"/>
      <c r="BE108" s="90"/>
      <c r="BF108" s="90"/>
      <c r="BG108" s="90"/>
      <c r="BH108" s="90"/>
      <c r="BI108" s="98">
        <f>BJ108+BK108+BL108</f>
        <v>0</v>
      </c>
      <c r="BJ108" s="90"/>
      <c r="BK108" s="90"/>
      <c r="BL108" s="90"/>
      <c r="BM108" s="90">
        <f t="shared" ref="BM108:BM111" si="446">(BE108+BF108+BG108)-(AJ108+AK108+AL108)</f>
        <v>0</v>
      </c>
      <c r="BN108" s="90">
        <f t="shared" ref="BN108:BN111" si="447">(BJ108+BK108)-(AO108+AP108)</f>
        <v>0</v>
      </c>
      <c r="BO108" s="9">
        <v>42546.490466608309</v>
      </c>
      <c r="BP108" s="9">
        <v>20190</v>
      </c>
      <c r="BQ108" s="95">
        <f t="shared" ref="BQ108:BQ109" si="448">ROUND(((BF108+BG108)-(AK108+AL108))/BO108/10,2)*-1</f>
        <v>0</v>
      </c>
      <c r="BR108" s="95">
        <f t="shared" ref="BR108:BR111" si="449">ROUND(((BK108-AP108)/BP108/10),2)*-1</f>
        <v>0</v>
      </c>
      <c r="BS108" s="95">
        <f>BQ108+BR108</f>
        <v>0</v>
      </c>
      <c r="BT108" s="98">
        <f>BU108+CB108</f>
        <v>0</v>
      </c>
      <c r="BU108" s="98">
        <f>BW108+BX108+BY108+BZ108+CA108</f>
        <v>0</v>
      </c>
      <c r="BV108" s="99"/>
      <c r="BW108" s="90"/>
      <c r="BX108" s="90"/>
      <c r="BY108" s="90"/>
      <c r="BZ108" s="90"/>
      <c r="CA108" s="90"/>
      <c r="CB108" s="98">
        <f>CC108+CD108+CE108</f>
        <v>0</v>
      </c>
      <c r="CC108" s="90"/>
      <c r="CD108" s="90"/>
      <c r="CE108" s="90"/>
      <c r="CF108" s="90">
        <f t="shared" ref="CF108:CF111" si="450">(BX108+BY108+BZ108)-(BE108+BF108+BG108)</f>
        <v>0</v>
      </c>
      <c r="CG108" s="90">
        <f t="shared" ref="CG108:CG111" si="451">(CC108+CD108)-(BJ108+BK108)</f>
        <v>0</v>
      </c>
      <c r="CH108" s="9">
        <v>42546.490466608309</v>
      </c>
      <c r="CI108" s="9">
        <v>20190</v>
      </c>
      <c r="CJ108" s="101">
        <f t="shared" ref="CJ108:CJ109" si="452">ROUND(((BY108+BZ108)-(BF108+BG108))/CH108/10,2)*-1</f>
        <v>0</v>
      </c>
      <c r="CK108" s="101">
        <f t="shared" ref="CK108:CK111" si="453">ROUND(((CD108-BK108)/CI108/10),2)*-1</f>
        <v>0</v>
      </c>
      <c r="CL108" s="101">
        <f>CJ108+CK108</f>
        <v>0</v>
      </c>
    </row>
    <row r="109" spans="1:90" x14ac:dyDescent="0.25">
      <c r="A109" s="5">
        <v>1432</v>
      </c>
      <c r="B109" s="2">
        <v>600170594</v>
      </c>
      <c r="C109" s="7">
        <v>671274</v>
      </c>
      <c r="D109" s="8" t="s">
        <v>43</v>
      </c>
      <c r="E109" s="2">
        <v>3123</v>
      </c>
      <c r="F109" s="2" t="s">
        <v>18</v>
      </c>
      <c r="G109" s="2" t="s">
        <v>19</v>
      </c>
      <c r="H109" s="41">
        <f>I109+P109</f>
        <v>180000</v>
      </c>
      <c r="I109" s="41">
        <f>K109+L109+M109+N109+O109</f>
        <v>0</v>
      </c>
      <c r="J109" s="5"/>
      <c r="K109" s="9"/>
      <c r="L109" s="9"/>
      <c r="M109" s="9"/>
      <c r="N109" s="9"/>
      <c r="O109" s="9"/>
      <c r="P109" s="41">
        <f>Q109+R109+S109</f>
        <v>180000</v>
      </c>
      <c r="Q109" s="9"/>
      <c r="R109" s="9">
        <v>180000</v>
      </c>
      <c r="S109" s="9"/>
      <c r="T109" s="73">
        <f>(L109+M109+N109)*-1</f>
        <v>0</v>
      </c>
      <c r="U109" s="73">
        <f>(Q109+R109)*-1</f>
        <v>-180000</v>
      </c>
      <c r="V109" s="9">
        <f t="shared" si="441"/>
        <v>0</v>
      </c>
      <c r="W109" s="9">
        <f t="shared" si="441"/>
        <v>-117000</v>
      </c>
      <c r="X109" s="9">
        <v>56067</v>
      </c>
      <c r="Y109" s="9">
        <v>27130</v>
      </c>
      <c r="Z109" s="78">
        <f>IF(T109=0,0,ROUND((T109+L109)/X109/10,2))</f>
        <v>0</v>
      </c>
      <c r="AA109" s="78">
        <f>IF(U109=0,0,ROUND((U109+Q109)/Y109/10,2))</f>
        <v>-0.66</v>
      </c>
      <c r="AB109" s="78">
        <f>Z109+AA109</f>
        <v>-0.66</v>
      </c>
      <c r="AC109" s="47">
        <v>0</v>
      </c>
      <c r="AD109" s="47">
        <v>-0.43</v>
      </c>
      <c r="AE109" s="47">
        <f>AC109+AD109</f>
        <v>-0.43</v>
      </c>
      <c r="AF109" s="41">
        <f>AG109+AN109</f>
        <v>180000</v>
      </c>
      <c r="AG109" s="41">
        <f>AI109+AJ109+AK109+AL109+AM109</f>
        <v>0</v>
      </c>
      <c r="AH109" s="5"/>
      <c r="AI109" s="9"/>
      <c r="AJ109" s="9"/>
      <c r="AK109" s="9"/>
      <c r="AL109" s="9"/>
      <c r="AM109" s="9"/>
      <c r="AN109" s="41">
        <f>AO109+AP109+AQ109</f>
        <v>180000</v>
      </c>
      <c r="AO109" s="9"/>
      <c r="AP109" s="9">
        <v>180000</v>
      </c>
      <c r="AQ109" s="9"/>
      <c r="AR109" s="90">
        <f>((AL109+AK109+AJ109)-((V109)*-1))*-1</f>
        <v>0</v>
      </c>
      <c r="AS109" s="90">
        <f>((AO109+AP109)-((W109)*-1))*-1</f>
        <v>-63000</v>
      </c>
      <c r="AT109" s="9">
        <v>56067</v>
      </c>
      <c r="AU109" s="9">
        <v>27130</v>
      </c>
      <c r="AV109" s="95">
        <f t="shared" si="442"/>
        <v>0</v>
      </c>
      <c r="AW109" s="95">
        <f t="shared" si="443"/>
        <v>-0.23</v>
      </c>
      <c r="AX109" s="95">
        <f>AV109+AW109</f>
        <v>-0.23</v>
      </c>
      <c r="AY109" s="97">
        <f t="shared" si="444"/>
        <v>0</v>
      </c>
      <c r="AZ109" s="97">
        <f t="shared" si="445"/>
        <v>180000</v>
      </c>
      <c r="BA109" s="98">
        <f>BB109+BI109</f>
        <v>180000</v>
      </c>
      <c r="BB109" s="98">
        <f>BD109+BE109+BF109+BG109+BH109</f>
        <v>0</v>
      </c>
      <c r="BC109" s="99"/>
      <c r="BD109" s="90"/>
      <c r="BE109" s="90"/>
      <c r="BF109" s="90"/>
      <c r="BG109" s="90"/>
      <c r="BH109" s="90"/>
      <c r="BI109" s="98">
        <f>BJ109+BK109+BL109</f>
        <v>180000</v>
      </c>
      <c r="BJ109" s="90"/>
      <c r="BK109" s="90">
        <v>180000</v>
      </c>
      <c r="BL109" s="90"/>
      <c r="BM109" s="90">
        <f t="shared" si="446"/>
        <v>0</v>
      </c>
      <c r="BN109" s="90">
        <f t="shared" si="447"/>
        <v>0</v>
      </c>
      <c r="BO109" s="9">
        <v>56067</v>
      </c>
      <c r="BP109" s="9">
        <v>27130</v>
      </c>
      <c r="BQ109" s="95">
        <f t="shared" si="448"/>
        <v>0</v>
      </c>
      <c r="BR109" s="95">
        <f t="shared" si="449"/>
        <v>0</v>
      </c>
      <c r="BS109" s="95">
        <f>BQ109+BR109</f>
        <v>0</v>
      </c>
      <c r="BT109" s="98">
        <f>BU109+CB109</f>
        <v>180000</v>
      </c>
      <c r="BU109" s="98">
        <f>BW109+BX109+BY109+BZ109+CA109</f>
        <v>0</v>
      </c>
      <c r="BV109" s="99"/>
      <c r="BW109" s="90"/>
      <c r="BX109" s="90"/>
      <c r="BY109" s="90"/>
      <c r="BZ109" s="90"/>
      <c r="CA109" s="90"/>
      <c r="CB109" s="98">
        <f>CC109+CD109+CE109</f>
        <v>180000</v>
      </c>
      <c r="CC109" s="90"/>
      <c r="CD109" s="90">
        <v>180000</v>
      </c>
      <c r="CE109" s="90"/>
      <c r="CF109" s="90">
        <f t="shared" si="450"/>
        <v>0</v>
      </c>
      <c r="CG109" s="90">
        <f t="shared" si="451"/>
        <v>0</v>
      </c>
      <c r="CH109" s="9">
        <v>56067</v>
      </c>
      <c r="CI109" s="9">
        <v>27130</v>
      </c>
      <c r="CJ109" s="101">
        <f t="shared" si="452"/>
        <v>0</v>
      </c>
      <c r="CK109" s="101">
        <f t="shared" si="453"/>
        <v>0</v>
      </c>
      <c r="CL109" s="101">
        <f>CJ109+CK109</f>
        <v>0</v>
      </c>
    </row>
    <row r="110" spans="1:90" x14ac:dyDescent="0.25">
      <c r="A110" s="5">
        <v>1432</v>
      </c>
      <c r="B110" s="2">
        <v>600170594</v>
      </c>
      <c r="C110" s="7">
        <v>671274</v>
      </c>
      <c r="D110" s="8" t="s">
        <v>43</v>
      </c>
      <c r="E110" s="20">
        <v>3123</v>
      </c>
      <c r="F110" s="20" t="s">
        <v>110</v>
      </c>
      <c r="G110" s="20" t="s">
        <v>96</v>
      </c>
      <c r="H110" s="41">
        <f>I110+P110</f>
        <v>0</v>
      </c>
      <c r="I110" s="41">
        <f>K110+L110+M110+N110+O110</f>
        <v>0</v>
      </c>
      <c r="J110" s="5"/>
      <c r="K110" s="9"/>
      <c r="L110" s="9"/>
      <c r="M110" s="9"/>
      <c r="N110" s="9"/>
      <c r="O110" s="9"/>
      <c r="P110" s="41">
        <f>Q110+R110+S110</f>
        <v>0</v>
      </c>
      <c r="Q110" s="9"/>
      <c r="R110" s="9"/>
      <c r="S110" s="9"/>
      <c r="T110" s="73">
        <f>(L110+M110+N110)*-1</f>
        <v>0</v>
      </c>
      <c r="U110" s="73">
        <f>(Q110+R110)*-1</f>
        <v>0</v>
      </c>
      <c r="V110" s="9">
        <f t="shared" si="441"/>
        <v>0</v>
      </c>
      <c r="W110" s="9">
        <f t="shared" si="441"/>
        <v>0</v>
      </c>
      <c r="X110" s="46" t="s">
        <v>225</v>
      </c>
      <c r="Y110" s="46" t="s">
        <v>225</v>
      </c>
      <c r="Z110" s="78">
        <f>IF(T110=0,0,ROUND((T110+L110)/X110/10,2))</f>
        <v>0</v>
      </c>
      <c r="AA110" s="78">
        <f>IF(U110=0,0,ROUND((U110+Q110)/Y110/10,2))</f>
        <v>0</v>
      </c>
      <c r="AB110" s="78">
        <f>Z110+AA110</f>
        <v>0</v>
      </c>
      <c r="AC110" s="47">
        <v>0</v>
      </c>
      <c r="AD110" s="47">
        <v>0</v>
      </c>
      <c r="AE110" s="47">
        <f>AC110+AD110</f>
        <v>0</v>
      </c>
      <c r="AF110" s="41">
        <f>AG110+AN110</f>
        <v>0</v>
      </c>
      <c r="AG110" s="41">
        <f>AI110+AJ110+AK110+AL110+AM110</f>
        <v>0</v>
      </c>
      <c r="AH110" s="5"/>
      <c r="AI110" s="9"/>
      <c r="AJ110" s="9"/>
      <c r="AK110" s="9"/>
      <c r="AL110" s="9"/>
      <c r="AM110" s="9"/>
      <c r="AN110" s="41">
        <f>AO110+AP110+AQ110</f>
        <v>0</v>
      </c>
      <c r="AO110" s="9"/>
      <c r="AP110" s="9"/>
      <c r="AQ110" s="9"/>
      <c r="AR110" s="90">
        <f>((AL110+AK110+AJ110)-((V110)*-1))*-1</f>
        <v>0</v>
      </c>
      <c r="AS110" s="90">
        <f>((AO110+AP110)-((W110)*-1))*-1</f>
        <v>0</v>
      </c>
      <c r="AT110" s="46" t="s">
        <v>225</v>
      </c>
      <c r="AU110" s="46" t="s">
        <v>225</v>
      </c>
      <c r="AV110" s="95">
        <v>0</v>
      </c>
      <c r="AW110" s="95">
        <v>0</v>
      </c>
      <c r="AX110" s="95">
        <f>AV110+AW110</f>
        <v>0</v>
      </c>
      <c r="AY110" s="97">
        <f t="shared" si="444"/>
        <v>0</v>
      </c>
      <c r="AZ110" s="97">
        <f t="shared" si="445"/>
        <v>0</v>
      </c>
      <c r="BA110" s="98">
        <f>BB110+BI110</f>
        <v>0</v>
      </c>
      <c r="BB110" s="98">
        <f>BD110+BE110+BF110+BG110+BH110</f>
        <v>0</v>
      </c>
      <c r="BC110" s="99"/>
      <c r="BD110" s="90"/>
      <c r="BE110" s="90"/>
      <c r="BF110" s="90"/>
      <c r="BG110" s="90"/>
      <c r="BH110" s="90"/>
      <c r="BI110" s="98">
        <f>BJ110+BK110+BL110</f>
        <v>0</v>
      </c>
      <c r="BJ110" s="90"/>
      <c r="BK110" s="90"/>
      <c r="BL110" s="90"/>
      <c r="BM110" s="90">
        <f t="shared" si="446"/>
        <v>0</v>
      </c>
      <c r="BN110" s="90">
        <f t="shared" si="447"/>
        <v>0</v>
      </c>
      <c r="BO110" s="46" t="s">
        <v>225</v>
      </c>
      <c r="BP110" s="46" t="s">
        <v>225</v>
      </c>
      <c r="BQ110" s="95">
        <v>0</v>
      </c>
      <c r="BR110" s="95">
        <v>0</v>
      </c>
      <c r="BS110" s="95">
        <f>BQ110+BR110</f>
        <v>0</v>
      </c>
      <c r="BT110" s="98">
        <f>BU110+CB110</f>
        <v>0</v>
      </c>
      <c r="BU110" s="98">
        <f>BW110+BX110+BY110+BZ110+CA110</f>
        <v>0</v>
      </c>
      <c r="BV110" s="99"/>
      <c r="BW110" s="90"/>
      <c r="BX110" s="90"/>
      <c r="BY110" s="90"/>
      <c r="BZ110" s="90"/>
      <c r="CA110" s="90"/>
      <c r="CB110" s="98">
        <f>CC110+CD110+CE110</f>
        <v>0</v>
      </c>
      <c r="CC110" s="90"/>
      <c r="CD110" s="90"/>
      <c r="CE110" s="90"/>
      <c r="CF110" s="90">
        <f t="shared" si="450"/>
        <v>0</v>
      </c>
      <c r="CG110" s="90">
        <f t="shared" si="451"/>
        <v>0</v>
      </c>
      <c r="CH110" s="46" t="s">
        <v>225</v>
      </c>
      <c r="CI110" s="46" t="s">
        <v>225</v>
      </c>
      <c r="CJ110" s="101">
        <v>0</v>
      </c>
      <c r="CK110" s="101">
        <v>0</v>
      </c>
      <c r="CL110" s="101">
        <f>CJ110+CK110</f>
        <v>0</v>
      </c>
    </row>
    <row r="111" spans="1:90" x14ac:dyDescent="0.25">
      <c r="A111" s="5">
        <v>1432</v>
      </c>
      <c r="B111" s="2">
        <v>600170594</v>
      </c>
      <c r="C111" s="7">
        <v>671274</v>
      </c>
      <c r="D111" s="8" t="s">
        <v>43</v>
      </c>
      <c r="E111" s="2">
        <v>3141</v>
      </c>
      <c r="F111" s="2" t="s">
        <v>20</v>
      </c>
      <c r="G111" s="7" t="s">
        <v>96</v>
      </c>
      <c r="H111" s="41">
        <f>I111+P111</f>
        <v>0</v>
      </c>
      <c r="I111" s="41">
        <f>K111+L111+M111+N111+O111</f>
        <v>0</v>
      </c>
      <c r="J111" s="5"/>
      <c r="K111" s="9"/>
      <c r="L111" s="9"/>
      <c r="M111" s="9"/>
      <c r="N111" s="9"/>
      <c r="O111" s="9"/>
      <c r="P111" s="41">
        <f>Q111+R111+S111</f>
        <v>0</v>
      </c>
      <c r="Q111" s="9"/>
      <c r="R111" s="9"/>
      <c r="S111" s="9"/>
      <c r="T111" s="73">
        <f>(L111+M111+N111)*-1</f>
        <v>0</v>
      </c>
      <c r="U111" s="73">
        <f>(Q111+R111)*-1</f>
        <v>0</v>
      </c>
      <c r="V111" s="9">
        <f t="shared" si="441"/>
        <v>0</v>
      </c>
      <c r="W111" s="9">
        <f t="shared" si="441"/>
        <v>0</v>
      </c>
      <c r="X111" s="46" t="s">
        <v>225</v>
      </c>
      <c r="Y111" s="9">
        <v>26460</v>
      </c>
      <c r="Z111" s="78">
        <f>IF(T111=0,0,ROUND((T111+L111)/X111/10,2))</f>
        <v>0</v>
      </c>
      <c r="AA111" s="78">
        <f>IF(U111=0,0,ROUND((U111+Q111)/Y111/10,2))</f>
        <v>0</v>
      </c>
      <c r="AB111" s="78">
        <f>Z111+AA111</f>
        <v>0</v>
      </c>
      <c r="AC111" s="47">
        <v>0</v>
      </c>
      <c r="AD111" s="47">
        <v>0</v>
      </c>
      <c r="AE111" s="47">
        <f>AC111+AD111</f>
        <v>0</v>
      </c>
      <c r="AF111" s="41">
        <f>AG111+AN111</f>
        <v>0</v>
      </c>
      <c r="AG111" s="41">
        <f>AI111+AJ111+AK111+AL111+AM111</f>
        <v>0</v>
      </c>
      <c r="AH111" s="5"/>
      <c r="AI111" s="9"/>
      <c r="AJ111" s="9"/>
      <c r="AK111" s="9"/>
      <c r="AL111" s="9"/>
      <c r="AM111" s="9"/>
      <c r="AN111" s="41">
        <f>AO111+AP111+AQ111</f>
        <v>0</v>
      </c>
      <c r="AO111" s="9"/>
      <c r="AP111" s="9"/>
      <c r="AQ111" s="9"/>
      <c r="AR111" s="90">
        <f>((AL111+AK111+AJ111)-((V111)*-1))*-1</f>
        <v>0</v>
      </c>
      <c r="AS111" s="90">
        <f>((AO111+AP111)-((W111)*-1))*-1</f>
        <v>0</v>
      </c>
      <c r="AT111" s="46" t="s">
        <v>225</v>
      </c>
      <c r="AU111" s="9">
        <v>26460</v>
      </c>
      <c r="AV111" s="95">
        <v>0</v>
      </c>
      <c r="AW111" s="95">
        <f t="shared" si="443"/>
        <v>0</v>
      </c>
      <c r="AX111" s="95">
        <f>AV111+AW111</f>
        <v>0</v>
      </c>
      <c r="AY111" s="97">
        <f t="shared" si="444"/>
        <v>0</v>
      </c>
      <c r="AZ111" s="97">
        <f t="shared" si="445"/>
        <v>0</v>
      </c>
      <c r="BA111" s="98">
        <f>BB111+BI111</f>
        <v>0</v>
      </c>
      <c r="BB111" s="98">
        <f>BD111+BE111+BF111+BG111+BH111</f>
        <v>0</v>
      </c>
      <c r="BC111" s="99"/>
      <c r="BD111" s="90"/>
      <c r="BE111" s="90"/>
      <c r="BF111" s="90"/>
      <c r="BG111" s="90"/>
      <c r="BH111" s="90"/>
      <c r="BI111" s="98">
        <f>BJ111+BK111+BL111</f>
        <v>0</v>
      </c>
      <c r="BJ111" s="90"/>
      <c r="BK111" s="90"/>
      <c r="BL111" s="90"/>
      <c r="BM111" s="90">
        <f t="shared" si="446"/>
        <v>0</v>
      </c>
      <c r="BN111" s="90">
        <f t="shared" si="447"/>
        <v>0</v>
      </c>
      <c r="BO111" s="46" t="s">
        <v>225</v>
      </c>
      <c r="BP111" s="9">
        <v>26460</v>
      </c>
      <c r="BQ111" s="95">
        <v>0</v>
      </c>
      <c r="BR111" s="95">
        <f t="shared" si="449"/>
        <v>0</v>
      </c>
      <c r="BS111" s="95">
        <f>BQ111+BR111</f>
        <v>0</v>
      </c>
      <c r="BT111" s="98">
        <f>BU111+CB111</f>
        <v>0</v>
      </c>
      <c r="BU111" s="98">
        <f>BW111+BX111+BY111+BZ111+CA111</f>
        <v>0</v>
      </c>
      <c r="BV111" s="99"/>
      <c r="BW111" s="90"/>
      <c r="BX111" s="90"/>
      <c r="BY111" s="90"/>
      <c r="BZ111" s="90"/>
      <c r="CA111" s="90"/>
      <c r="CB111" s="98">
        <f>CC111+CD111+CE111</f>
        <v>0</v>
      </c>
      <c r="CC111" s="90"/>
      <c r="CD111" s="90"/>
      <c r="CE111" s="90"/>
      <c r="CF111" s="90">
        <f t="shared" si="450"/>
        <v>0</v>
      </c>
      <c r="CG111" s="90">
        <f t="shared" si="451"/>
        <v>0</v>
      </c>
      <c r="CH111" s="46" t="s">
        <v>225</v>
      </c>
      <c r="CI111" s="9">
        <v>26460</v>
      </c>
      <c r="CJ111" s="101">
        <v>0</v>
      </c>
      <c r="CK111" s="101">
        <f t="shared" si="453"/>
        <v>0</v>
      </c>
      <c r="CL111" s="101">
        <f>CJ111+CK111</f>
        <v>0</v>
      </c>
    </row>
    <row r="112" spans="1:90" x14ac:dyDescent="0.25">
      <c r="A112" s="30"/>
      <c r="B112" s="31"/>
      <c r="C112" s="32"/>
      <c r="D112" s="33" t="s">
        <v>171</v>
      </c>
      <c r="E112" s="31"/>
      <c r="F112" s="31"/>
      <c r="G112" s="32"/>
      <c r="H112" s="34">
        <f t="shared" ref="H112:AB112" si="454">SUBTOTAL(9,H108:H111)</f>
        <v>180000</v>
      </c>
      <c r="I112" s="34">
        <f t="shared" si="454"/>
        <v>0</v>
      </c>
      <c r="J112" s="34">
        <f t="shared" si="454"/>
        <v>0</v>
      </c>
      <c r="K112" s="34">
        <f t="shared" si="454"/>
        <v>0</v>
      </c>
      <c r="L112" s="34">
        <f t="shared" si="454"/>
        <v>0</v>
      </c>
      <c r="M112" s="34">
        <f t="shared" si="454"/>
        <v>0</v>
      </c>
      <c r="N112" s="34">
        <f t="shared" si="454"/>
        <v>0</v>
      </c>
      <c r="O112" s="34">
        <f t="shared" si="454"/>
        <v>0</v>
      </c>
      <c r="P112" s="34">
        <f t="shared" si="454"/>
        <v>180000</v>
      </c>
      <c r="Q112" s="34">
        <f t="shared" si="454"/>
        <v>0</v>
      </c>
      <c r="R112" s="34">
        <f t="shared" si="454"/>
        <v>180000</v>
      </c>
      <c r="S112" s="34">
        <f t="shared" si="454"/>
        <v>0</v>
      </c>
      <c r="T112" s="34">
        <f t="shared" si="454"/>
        <v>0</v>
      </c>
      <c r="U112" s="34">
        <f t="shared" si="454"/>
        <v>-180000</v>
      </c>
      <c r="V112" s="34">
        <f t="shared" si="454"/>
        <v>0</v>
      </c>
      <c r="W112" s="34">
        <f t="shared" si="454"/>
        <v>-117000</v>
      </c>
      <c r="X112" s="34">
        <f t="shared" si="454"/>
        <v>98613.490466608317</v>
      </c>
      <c r="Y112" s="34">
        <f t="shared" si="454"/>
        <v>73780</v>
      </c>
      <c r="Z112" s="48">
        <f t="shared" si="454"/>
        <v>0</v>
      </c>
      <c r="AA112" s="48">
        <f t="shared" si="454"/>
        <v>-0.66</v>
      </c>
      <c r="AB112" s="48">
        <f t="shared" si="454"/>
        <v>-0.66</v>
      </c>
      <c r="AC112" s="48">
        <v>0</v>
      </c>
      <c r="AD112" s="48">
        <v>-0.43</v>
      </c>
      <c r="AE112" s="48">
        <f t="shared" ref="AE112:AX112" si="455">SUBTOTAL(9,AE108:AE111)</f>
        <v>-0.43</v>
      </c>
      <c r="AF112" s="34">
        <f t="shared" si="455"/>
        <v>180000</v>
      </c>
      <c r="AG112" s="34">
        <f t="shared" si="455"/>
        <v>0</v>
      </c>
      <c r="AH112" s="34">
        <f t="shared" si="455"/>
        <v>0</v>
      </c>
      <c r="AI112" s="34">
        <f t="shared" si="455"/>
        <v>0</v>
      </c>
      <c r="AJ112" s="34">
        <f t="shared" si="455"/>
        <v>0</v>
      </c>
      <c r="AK112" s="34">
        <f t="shared" si="455"/>
        <v>0</v>
      </c>
      <c r="AL112" s="34">
        <f t="shared" si="455"/>
        <v>0</v>
      </c>
      <c r="AM112" s="34">
        <f t="shared" si="455"/>
        <v>0</v>
      </c>
      <c r="AN112" s="34">
        <f t="shared" si="455"/>
        <v>180000</v>
      </c>
      <c r="AO112" s="34">
        <f t="shared" si="455"/>
        <v>0</v>
      </c>
      <c r="AP112" s="34">
        <f t="shared" si="455"/>
        <v>180000</v>
      </c>
      <c r="AQ112" s="34">
        <f t="shared" si="455"/>
        <v>0</v>
      </c>
      <c r="AR112" s="34">
        <f t="shared" si="455"/>
        <v>0</v>
      </c>
      <c r="AS112" s="34">
        <f t="shared" si="455"/>
        <v>-63000</v>
      </c>
      <c r="AT112" s="34">
        <f t="shared" si="455"/>
        <v>98613.490466608317</v>
      </c>
      <c r="AU112" s="34">
        <f t="shared" si="455"/>
        <v>73780</v>
      </c>
      <c r="AV112" s="48">
        <f t="shared" si="455"/>
        <v>0</v>
      </c>
      <c r="AW112" s="48">
        <f t="shared" si="455"/>
        <v>-0.23</v>
      </c>
      <c r="AX112" s="48">
        <f t="shared" si="455"/>
        <v>-0.23</v>
      </c>
      <c r="AY112"/>
      <c r="AZ112"/>
      <c r="BA112" s="34">
        <f t="shared" ref="BA112:BS112" si="456">SUBTOTAL(9,BA108:BA111)</f>
        <v>180000</v>
      </c>
      <c r="BB112" s="34">
        <f t="shared" si="456"/>
        <v>0</v>
      </c>
      <c r="BC112" s="34">
        <f t="shared" si="456"/>
        <v>0</v>
      </c>
      <c r="BD112" s="34">
        <f t="shared" si="456"/>
        <v>0</v>
      </c>
      <c r="BE112" s="34">
        <f t="shared" si="456"/>
        <v>0</v>
      </c>
      <c r="BF112" s="34">
        <f t="shared" si="456"/>
        <v>0</v>
      </c>
      <c r="BG112" s="34">
        <f t="shared" si="456"/>
        <v>0</v>
      </c>
      <c r="BH112" s="34">
        <f t="shared" si="456"/>
        <v>0</v>
      </c>
      <c r="BI112" s="34">
        <f t="shared" si="456"/>
        <v>180000</v>
      </c>
      <c r="BJ112" s="34">
        <f t="shared" si="456"/>
        <v>0</v>
      </c>
      <c r="BK112" s="34">
        <f t="shared" si="456"/>
        <v>180000</v>
      </c>
      <c r="BL112" s="34">
        <f t="shared" si="456"/>
        <v>0</v>
      </c>
      <c r="BM112" s="34">
        <f t="shared" si="456"/>
        <v>0</v>
      </c>
      <c r="BN112" s="34">
        <f t="shared" si="456"/>
        <v>0</v>
      </c>
      <c r="BO112" s="34">
        <f t="shared" si="456"/>
        <v>98613.490466608317</v>
      </c>
      <c r="BP112" s="34">
        <f t="shared" si="456"/>
        <v>73780</v>
      </c>
      <c r="BQ112" s="48">
        <f t="shared" si="456"/>
        <v>0</v>
      </c>
      <c r="BR112" s="48">
        <f t="shared" si="456"/>
        <v>0</v>
      </c>
      <c r="BS112" s="48">
        <f t="shared" si="456"/>
        <v>0</v>
      </c>
      <c r="BT112" s="34">
        <f t="shared" ref="BT112:CL112" si="457">SUBTOTAL(9,BT108:BT111)</f>
        <v>180000</v>
      </c>
      <c r="BU112" s="34">
        <f t="shared" si="457"/>
        <v>0</v>
      </c>
      <c r="BV112" s="34">
        <f t="shared" si="457"/>
        <v>0</v>
      </c>
      <c r="BW112" s="34">
        <f t="shared" si="457"/>
        <v>0</v>
      </c>
      <c r="BX112" s="34">
        <f t="shared" si="457"/>
        <v>0</v>
      </c>
      <c r="BY112" s="34">
        <f t="shared" si="457"/>
        <v>0</v>
      </c>
      <c r="BZ112" s="34">
        <f t="shared" si="457"/>
        <v>0</v>
      </c>
      <c r="CA112" s="34">
        <f t="shared" si="457"/>
        <v>0</v>
      </c>
      <c r="CB112" s="34">
        <f t="shared" si="457"/>
        <v>180000</v>
      </c>
      <c r="CC112" s="34">
        <f t="shared" si="457"/>
        <v>0</v>
      </c>
      <c r="CD112" s="34">
        <f t="shared" si="457"/>
        <v>180000</v>
      </c>
      <c r="CE112" s="34">
        <f t="shared" si="457"/>
        <v>0</v>
      </c>
      <c r="CF112" s="34">
        <f t="shared" si="457"/>
        <v>0</v>
      </c>
      <c r="CG112" s="34">
        <f t="shared" si="457"/>
        <v>0</v>
      </c>
      <c r="CH112" s="34">
        <f t="shared" si="457"/>
        <v>98613.490466608317</v>
      </c>
      <c r="CI112" s="34">
        <f t="shared" si="457"/>
        <v>73780</v>
      </c>
      <c r="CJ112" s="64">
        <f t="shared" si="457"/>
        <v>0</v>
      </c>
      <c r="CK112" s="64">
        <f t="shared" si="457"/>
        <v>0</v>
      </c>
      <c r="CL112" s="64">
        <f t="shared" si="457"/>
        <v>0</v>
      </c>
    </row>
    <row r="113" spans="1:90" x14ac:dyDescent="0.25">
      <c r="A113" s="26">
        <v>1433</v>
      </c>
      <c r="B113" s="6">
        <v>600170608</v>
      </c>
      <c r="C113" s="27">
        <v>526517</v>
      </c>
      <c r="D113" s="28" t="s">
        <v>44</v>
      </c>
      <c r="E113" s="6">
        <v>3123</v>
      </c>
      <c r="F113" s="6" t="s">
        <v>18</v>
      </c>
      <c r="G113" s="6" t="s">
        <v>19</v>
      </c>
      <c r="H113" s="41">
        <f>I113+P113</f>
        <v>230300</v>
      </c>
      <c r="I113" s="41">
        <f>K113+L113+M113+N113+O113</f>
        <v>0</v>
      </c>
      <c r="J113" s="5"/>
      <c r="K113" s="9"/>
      <c r="L113" s="9"/>
      <c r="M113" s="9"/>
      <c r="N113" s="9"/>
      <c r="O113" s="9"/>
      <c r="P113" s="41">
        <f>Q113+R113+S113</f>
        <v>230300</v>
      </c>
      <c r="Q113" s="9"/>
      <c r="R113" s="9">
        <v>230300</v>
      </c>
      <c r="S113" s="9"/>
      <c r="T113" s="73">
        <f>(L113+M113+N113)*-1</f>
        <v>0</v>
      </c>
      <c r="U113" s="73">
        <f>(Q113+R113)*-1</f>
        <v>-230300</v>
      </c>
      <c r="V113" s="9">
        <f t="shared" ref="V113:W116" si="458">ROUND(T113*0.65,0)</f>
        <v>0</v>
      </c>
      <c r="W113" s="9">
        <f t="shared" si="458"/>
        <v>-149695</v>
      </c>
      <c r="X113" s="9">
        <v>56067</v>
      </c>
      <c r="Y113" s="9">
        <v>27130</v>
      </c>
      <c r="Z113" s="78">
        <f>IF(T113=0,0,ROUND((T113+L113)/X113/10,2))</f>
        <v>0</v>
      </c>
      <c r="AA113" s="78">
        <f>IF(U113=0,0,ROUND((U113+Q113)/Y113/10,2))</f>
        <v>-0.85</v>
      </c>
      <c r="AB113" s="78">
        <f>Z113+AA113</f>
        <v>-0.85</v>
      </c>
      <c r="AC113" s="47">
        <v>0</v>
      </c>
      <c r="AD113" s="47">
        <v>-0.55000000000000004</v>
      </c>
      <c r="AE113" s="47">
        <f>AC113+AD113</f>
        <v>-0.55000000000000004</v>
      </c>
      <c r="AF113" s="41">
        <f>AG113+AN113</f>
        <v>230300</v>
      </c>
      <c r="AG113" s="41">
        <f>AI113+AJ113+AK113+AL113+AM113</f>
        <v>0</v>
      </c>
      <c r="AH113" s="5"/>
      <c r="AI113" s="9"/>
      <c r="AJ113" s="9"/>
      <c r="AK113" s="9"/>
      <c r="AL113" s="9"/>
      <c r="AM113" s="9"/>
      <c r="AN113" s="41">
        <f>AO113+AP113+AQ113</f>
        <v>230300</v>
      </c>
      <c r="AO113" s="9"/>
      <c r="AP113" s="9">
        <v>230300</v>
      </c>
      <c r="AQ113" s="9"/>
      <c r="AR113" s="90">
        <f>((AL113+AK113+AJ113)-((V113)*-1))*-1</f>
        <v>0</v>
      </c>
      <c r="AS113" s="90">
        <f>((AO113+AP113)-((W113)*-1))*-1</f>
        <v>-80605</v>
      </c>
      <c r="AT113" s="9">
        <v>56067</v>
      </c>
      <c r="AU113" s="9">
        <v>27130</v>
      </c>
      <c r="AV113" s="95">
        <f t="shared" ref="AV113" si="459">ROUND((AY113/AT113/10)+(AC113),2)*-1</f>
        <v>0</v>
      </c>
      <c r="AW113" s="95">
        <f t="shared" ref="AW113:AW116" si="460">ROUND((AZ113/AU113/10)+AD113,2)*-1</f>
        <v>-0.3</v>
      </c>
      <c r="AX113" s="95">
        <f>AV113+AW113</f>
        <v>-0.3</v>
      </c>
      <c r="AY113" s="97">
        <f t="shared" ref="AY113:AY116" si="461">AK113+AL113</f>
        <v>0</v>
      </c>
      <c r="AZ113" s="97">
        <f t="shared" ref="AZ113:AZ116" si="462">AP113</f>
        <v>230300</v>
      </c>
      <c r="BA113" s="98">
        <f>BB113+BI113</f>
        <v>230300</v>
      </c>
      <c r="BB113" s="98">
        <f>BD113+BE113+BF113+BG113+BH113</f>
        <v>0</v>
      </c>
      <c r="BC113" s="99"/>
      <c r="BD113" s="90"/>
      <c r="BE113" s="90"/>
      <c r="BF113" s="90"/>
      <c r="BG113" s="90"/>
      <c r="BH113" s="90"/>
      <c r="BI113" s="98">
        <f>BJ113+BK113+BL113</f>
        <v>230300</v>
      </c>
      <c r="BJ113" s="90"/>
      <c r="BK113" s="90">
        <v>230300</v>
      </c>
      <c r="BL113" s="90"/>
      <c r="BM113" s="90">
        <f t="shared" ref="BM113:BM116" si="463">(BE113+BF113+BG113)-(AJ113+AK113+AL113)</f>
        <v>0</v>
      </c>
      <c r="BN113" s="90">
        <f t="shared" ref="BN113:BN116" si="464">(BJ113+BK113)-(AO113+AP113)</f>
        <v>0</v>
      </c>
      <c r="BO113" s="9">
        <v>56067</v>
      </c>
      <c r="BP113" s="9">
        <v>27130</v>
      </c>
      <c r="BQ113" s="95">
        <f t="shared" ref="BQ113" si="465">ROUND(((BF113+BG113)-(AK113+AL113))/BO113/10,2)*-1</f>
        <v>0</v>
      </c>
      <c r="BR113" s="95">
        <f t="shared" ref="BR113:BR116" si="466">ROUND(((BK113-AP113)/BP113/10),2)*-1</f>
        <v>0</v>
      </c>
      <c r="BS113" s="95">
        <f>BQ113+BR113</f>
        <v>0</v>
      </c>
      <c r="BT113" s="98">
        <f>BU113+CB113</f>
        <v>326137</v>
      </c>
      <c r="BU113" s="98">
        <f>BW113+BX113+BY113+BZ113+CA113</f>
        <v>95837</v>
      </c>
      <c r="BV113" s="86"/>
      <c r="BW113" s="87"/>
      <c r="BX113" s="87"/>
      <c r="BY113" s="87">
        <v>95837</v>
      </c>
      <c r="BZ113" s="87"/>
      <c r="CA113" s="87"/>
      <c r="CB113" s="85">
        <v>230300</v>
      </c>
      <c r="CC113" s="87"/>
      <c r="CD113" s="87">
        <v>230300</v>
      </c>
      <c r="CE113" s="87"/>
      <c r="CF113" s="90">
        <f t="shared" ref="CF113:CF116" si="467">(BX113+BY113+BZ113)-(BE113+BF113+BG113)</f>
        <v>95837</v>
      </c>
      <c r="CG113" s="90">
        <f t="shared" ref="CG113:CG116" si="468">(CC113+CD113)-(BJ113+BK113)</f>
        <v>0</v>
      </c>
      <c r="CH113" s="9">
        <v>56067</v>
      </c>
      <c r="CI113" s="9">
        <v>27130</v>
      </c>
      <c r="CJ113" s="101">
        <f t="shared" ref="CJ113" si="469">ROUND(((BY113+BZ113)-(BF113+BG113))/CH113/10,2)*-1</f>
        <v>-0.17</v>
      </c>
      <c r="CK113" s="101">
        <f t="shared" ref="CK113:CK116" si="470">ROUND(((CD113-BK113)/CI113/10),2)*-1</f>
        <v>0</v>
      </c>
      <c r="CL113" s="101">
        <f>CJ113+CK113</f>
        <v>-0.17</v>
      </c>
    </row>
    <row r="114" spans="1:90" x14ac:dyDescent="0.25">
      <c r="A114" s="5">
        <v>1433</v>
      </c>
      <c r="B114" s="2">
        <v>600170608</v>
      </c>
      <c r="C114" s="7">
        <v>526517</v>
      </c>
      <c r="D114" s="8" t="s">
        <v>44</v>
      </c>
      <c r="E114" s="20">
        <v>3123</v>
      </c>
      <c r="F114" s="20" t="s">
        <v>110</v>
      </c>
      <c r="G114" s="20" t="s">
        <v>96</v>
      </c>
      <c r="H114" s="41">
        <f>I114+P114</f>
        <v>0</v>
      </c>
      <c r="I114" s="41">
        <f>K114+L114+M114+N114+O114</f>
        <v>0</v>
      </c>
      <c r="J114" s="5"/>
      <c r="K114" s="9"/>
      <c r="L114" s="9"/>
      <c r="M114" s="9"/>
      <c r="N114" s="9"/>
      <c r="O114" s="9"/>
      <c r="P114" s="41">
        <f>Q114+R114+S114</f>
        <v>0</v>
      </c>
      <c r="Q114" s="9"/>
      <c r="R114" s="9"/>
      <c r="S114" s="9"/>
      <c r="T114" s="73">
        <f>(L114+M114+N114)*-1</f>
        <v>0</v>
      </c>
      <c r="U114" s="73">
        <f>(Q114+R114)*-1</f>
        <v>0</v>
      </c>
      <c r="V114" s="9">
        <f t="shared" si="458"/>
        <v>0</v>
      </c>
      <c r="W114" s="9">
        <f t="shared" si="458"/>
        <v>0</v>
      </c>
      <c r="X114" s="46" t="s">
        <v>225</v>
      </c>
      <c r="Y114" s="46" t="s">
        <v>225</v>
      </c>
      <c r="Z114" s="78">
        <f>IF(T114=0,0,ROUND((T114+L114)/X114/10,2))</f>
        <v>0</v>
      </c>
      <c r="AA114" s="78">
        <f>IF(U114=0,0,ROUND((U114+Q114)/Y114/10,2))</f>
        <v>0</v>
      </c>
      <c r="AB114" s="78">
        <f>Z114+AA114</f>
        <v>0</v>
      </c>
      <c r="AC114" s="47">
        <v>0</v>
      </c>
      <c r="AD114" s="47">
        <v>0</v>
      </c>
      <c r="AE114" s="47">
        <f>AC114+AD114</f>
        <v>0</v>
      </c>
      <c r="AF114" s="41">
        <f>AG114+AN114</f>
        <v>0</v>
      </c>
      <c r="AG114" s="41">
        <f>AI114+AJ114+AK114+AL114+AM114</f>
        <v>0</v>
      </c>
      <c r="AH114" s="5"/>
      <c r="AI114" s="9"/>
      <c r="AJ114" s="9"/>
      <c r="AK114" s="9"/>
      <c r="AL114" s="9"/>
      <c r="AM114" s="9"/>
      <c r="AN114" s="41">
        <f>AO114+AP114+AQ114</f>
        <v>0</v>
      </c>
      <c r="AO114" s="9"/>
      <c r="AP114" s="9"/>
      <c r="AQ114" s="9"/>
      <c r="AR114" s="90">
        <f>((AL114+AK114+AJ114)-((V114)*-1))*-1</f>
        <v>0</v>
      </c>
      <c r="AS114" s="90">
        <f>((AO114+AP114)-((W114)*-1))*-1</f>
        <v>0</v>
      </c>
      <c r="AT114" s="46" t="s">
        <v>225</v>
      </c>
      <c r="AU114" s="46" t="s">
        <v>225</v>
      </c>
      <c r="AV114" s="95">
        <v>0</v>
      </c>
      <c r="AW114" s="95">
        <v>0</v>
      </c>
      <c r="AX114" s="95">
        <f>AV114+AW114</f>
        <v>0</v>
      </c>
      <c r="AY114" s="97">
        <f t="shared" si="461"/>
        <v>0</v>
      </c>
      <c r="AZ114" s="97">
        <f t="shared" si="462"/>
        <v>0</v>
      </c>
      <c r="BA114" s="98">
        <f>BB114+BI114</f>
        <v>0</v>
      </c>
      <c r="BB114" s="98">
        <f>BD114+BE114+BF114+BG114+BH114</f>
        <v>0</v>
      </c>
      <c r="BC114" s="99"/>
      <c r="BD114" s="90"/>
      <c r="BE114" s="90"/>
      <c r="BF114" s="90"/>
      <c r="BG114" s="90"/>
      <c r="BH114" s="90"/>
      <c r="BI114" s="98">
        <f>BJ114+BK114+BL114</f>
        <v>0</v>
      </c>
      <c r="BJ114" s="90"/>
      <c r="BK114" s="90"/>
      <c r="BL114" s="90"/>
      <c r="BM114" s="90">
        <f t="shared" si="463"/>
        <v>0</v>
      </c>
      <c r="BN114" s="90">
        <f t="shared" si="464"/>
        <v>0</v>
      </c>
      <c r="BO114" s="46" t="s">
        <v>225</v>
      </c>
      <c r="BP114" s="46" t="s">
        <v>225</v>
      </c>
      <c r="BQ114" s="95">
        <v>0</v>
      </c>
      <c r="BR114" s="95">
        <v>0</v>
      </c>
      <c r="BS114" s="95">
        <f>BQ114+BR114</f>
        <v>0</v>
      </c>
      <c r="BT114" s="98">
        <f>BU114+CB114</f>
        <v>0</v>
      </c>
      <c r="BU114" s="98">
        <f>BW114+BX114+BY114+BZ114+CA114</f>
        <v>0</v>
      </c>
      <c r="BV114" s="86"/>
      <c r="BW114" s="87"/>
      <c r="BX114" s="87"/>
      <c r="BY114" s="87"/>
      <c r="BZ114" s="87"/>
      <c r="CA114" s="87"/>
      <c r="CB114" s="85">
        <v>0</v>
      </c>
      <c r="CC114" s="87"/>
      <c r="CD114" s="87"/>
      <c r="CE114" s="87"/>
      <c r="CF114" s="90">
        <f t="shared" si="467"/>
        <v>0</v>
      </c>
      <c r="CG114" s="90">
        <f t="shared" si="468"/>
        <v>0</v>
      </c>
      <c r="CH114" s="46" t="s">
        <v>225</v>
      </c>
      <c r="CI114" s="46" t="s">
        <v>225</v>
      </c>
      <c r="CJ114" s="101">
        <v>0</v>
      </c>
      <c r="CK114" s="101">
        <v>0</v>
      </c>
      <c r="CL114" s="101">
        <f>CJ114+CK114</f>
        <v>0</v>
      </c>
    </row>
    <row r="115" spans="1:90" x14ac:dyDescent="0.25">
      <c r="A115" s="5">
        <v>1433</v>
      </c>
      <c r="B115" s="2">
        <v>600170608</v>
      </c>
      <c r="C115" s="7">
        <v>526517</v>
      </c>
      <c r="D115" s="8" t="s">
        <v>44</v>
      </c>
      <c r="E115" s="2">
        <v>3141</v>
      </c>
      <c r="F115" s="2" t="s">
        <v>20</v>
      </c>
      <c r="G115" s="7" t="s">
        <v>96</v>
      </c>
      <c r="H115" s="41">
        <f>I115+P115</f>
        <v>134000</v>
      </c>
      <c r="I115" s="41">
        <f>K115+L115+M115+N115+O115</f>
        <v>0</v>
      </c>
      <c r="J115" s="5"/>
      <c r="K115" s="9"/>
      <c r="L115" s="9"/>
      <c r="M115" s="9"/>
      <c r="N115" s="9"/>
      <c r="O115" s="9"/>
      <c r="P115" s="41">
        <f>Q115+R115+S115</f>
        <v>134000</v>
      </c>
      <c r="Q115" s="9"/>
      <c r="R115" s="9">
        <v>134000</v>
      </c>
      <c r="S115" s="9"/>
      <c r="T115" s="73">
        <f>(L115+M115+N115)*-1</f>
        <v>0</v>
      </c>
      <c r="U115" s="73">
        <f>(Q115+R115)*-1</f>
        <v>-134000</v>
      </c>
      <c r="V115" s="9">
        <f t="shared" si="458"/>
        <v>0</v>
      </c>
      <c r="W115" s="9">
        <f t="shared" si="458"/>
        <v>-87100</v>
      </c>
      <c r="X115" s="46" t="s">
        <v>225</v>
      </c>
      <c r="Y115" s="9">
        <v>26460</v>
      </c>
      <c r="Z115" s="78">
        <f>IF(T115=0,0,ROUND((T115+L115)/X115/10,2))</f>
        <v>0</v>
      </c>
      <c r="AA115" s="78">
        <f>IF(U115=0,0,ROUND((U115+Q115)/Y115/10,2))</f>
        <v>-0.51</v>
      </c>
      <c r="AB115" s="78">
        <f>Z115+AA115</f>
        <v>-0.51</v>
      </c>
      <c r="AC115" s="47">
        <v>0</v>
      </c>
      <c r="AD115" s="47">
        <v>-0.33</v>
      </c>
      <c r="AE115" s="47">
        <f>AC115+AD115</f>
        <v>-0.33</v>
      </c>
      <c r="AF115" s="41">
        <f>AG115+AN115</f>
        <v>134000</v>
      </c>
      <c r="AG115" s="41">
        <f>AI115+AJ115+AK115+AL115+AM115</f>
        <v>0</v>
      </c>
      <c r="AH115" s="5"/>
      <c r="AI115" s="9"/>
      <c r="AJ115" s="9"/>
      <c r="AK115" s="9"/>
      <c r="AL115" s="9"/>
      <c r="AM115" s="9"/>
      <c r="AN115" s="41">
        <f>AO115+AP115+AQ115</f>
        <v>134000</v>
      </c>
      <c r="AO115" s="9"/>
      <c r="AP115" s="9">
        <v>134000</v>
      </c>
      <c r="AQ115" s="9"/>
      <c r="AR115" s="90">
        <f>((AL115+AK115+AJ115)-((V115)*-1))*-1</f>
        <v>0</v>
      </c>
      <c r="AS115" s="90">
        <f>((AO115+AP115)-((W115)*-1))*-1</f>
        <v>-46900</v>
      </c>
      <c r="AT115" s="46" t="s">
        <v>225</v>
      </c>
      <c r="AU115" s="9">
        <v>26460</v>
      </c>
      <c r="AV115" s="95">
        <v>0</v>
      </c>
      <c r="AW115" s="95">
        <f t="shared" si="460"/>
        <v>-0.18</v>
      </c>
      <c r="AX115" s="95">
        <f>AV115+AW115</f>
        <v>-0.18</v>
      </c>
      <c r="AY115" s="97">
        <f t="shared" si="461"/>
        <v>0</v>
      </c>
      <c r="AZ115" s="97">
        <f t="shared" si="462"/>
        <v>134000</v>
      </c>
      <c r="BA115" s="98">
        <f>BB115+BI115</f>
        <v>134000</v>
      </c>
      <c r="BB115" s="98">
        <f>BD115+BE115+BF115+BG115+BH115</f>
        <v>0</v>
      </c>
      <c r="BC115" s="99"/>
      <c r="BD115" s="90"/>
      <c r="BE115" s="90"/>
      <c r="BF115" s="90"/>
      <c r="BG115" s="90"/>
      <c r="BH115" s="90"/>
      <c r="BI115" s="98">
        <f>BJ115+BK115+BL115</f>
        <v>134000</v>
      </c>
      <c r="BJ115" s="90"/>
      <c r="BK115" s="90">
        <v>134000</v>
      </c>
      <c r="BL115" s="90"/>
      <c r="BM115" s="90">
        <f t="shared" si="463"/>
        <v>0</v>
      </c>
      <c r="BN115" s="90">
        <f t="shared" si="464"/>
        <v>0</v>
      </c>
      <c r="BO115" s="46" t="s">
        <v>225</v>
      </c>
      <c r="BP115" s="9">
        <v>26460</v>
      </c>
      <c r="BQ115" s="95">
        <v>0</v>
      </c>
      <c r="BR115" s="95">
        <f t="shared" si="466"/>
        <v>0</v>
      </c>
      <c r="BS115" s="95">
        <f>BQ115+BR115</f>
        <v>0</v>
      </c>
      <c r="BT115" s="98">
        <f>BU115+CB115</f>
        <v>134000</v>
      </c>
      <c r="BU115" s="98">
        <f>BW115+BX115+BY115+BZ115+CA115</f>
        <v>0</v>
      </c>
      <c r="BV115" s="86"/>
      <c r="BW115" s="87"/>
      <c r="BX115" s="87"/>
      <c r="BY115" s="87"/>
      <c r="BZ115" s="87"/>
      <c r="CA115" s="87"/>
      <c r="CB115" s="85">
        <v>134000</v>
      </c>
      <c r="CC115" s="87"/>
      <c r="CD115" s="87">
        <v>134000</v>
      </c>
      <c r="CE115" s="87"/>
      <c r="CF115" s="90">
        <f t="shared" si="467"/>
        <v>0</v>
      </c>
      <c r="CG115" s="90">
        <f t="shared" si="468"/>
        <v>0</v>
      </c>
      <c r="CH115" s="46" t="s">
        <v>225</v>
      </c>
      <c r="CI115" s="9">
        <v>26460</v>
      </c>
      <c r="CJ115" s="101">
        <v>0</v>
      </c>
      <c r="CK115" s="101">
        <f t="shared" si="470"/>
        <v>0</v>
      </c>
      <c r="CL115" s="101">
        <f>CJ115+CK115</f>
        <v>0</v>
      </c>
    </row>
    <row r="116" spans="1:90" x14ac:dyDescent="0.25">
      <c r="A116" s="5">
        <v>1433</v>
      </c>
      <c r="B116" s="2">
        <v>600170608</v>
      </c>
      <c r="C116" s="7">
        <v>526517</v>
      </c>
      <c r="D116" s="8" t="s">
        <v>44</v>
      </c>
      <c r="E116" s="2">
        <v>3141</v>
      </c>
      <c r="F116" s="2" t="s">
        <v>20</v>
      </c>
      <c r="G116" s="7" t="s">
        <v>96</v>
      </c>
      <c r="H116" s="41">
        <f>I116+P116</f>
        <v>0</v>
      </c>
      <c r="I116" s="41">
        <f>K116+L116+M116+N116+O116</f>
        <v>0</v>
      </c>
      <c r="J116" s="5"/>
      <c r="K116" s="9"/>
      <c r="L116" s="9"/>
      <c r="M116" s="9"/>
      <c r="N116" s="9"/>
      <c r="O116" s="9"/>
      <c r="P116" s="41">
        <f>Q116+R116+S116</f>
        <v>0</v>
      </c>
      <c r="Q116" s="9"/>
      <c r="R116" s="9"/>
      <c r="S116" s="9"/>
      <c r="T116" s="73">
        <f>(L116+M116+N116)*-1</f>
        <v>0</v>
      </c>
      <c r="U116" s="73">
        <f>(Q116+R116)*-1</f>
        <v>0</v>
      </c>
      <c r="V116" s="9">
        <f t="shared" si="458"/>
        <v>0</v>
      </c>
      <c r="W116" s="9">
        <f t="shared" si="458"/>
        <v>0</v>
      </c>
      <c r="X116" s="46" t="s">
        <v>225</v>
      </c>
      <c r="Y116" s="9">
        <v>26460</v>
      </c>
      <c r="Z116" s="78">
        <f>IF(T116=0,0,ROUND((T116+L116)/X116/10,2))</f>
        <v>0</v>
      </c>
      <c r="AA116" s="78">
        <f>IF(U116=0,0,ROUND((U116+Q116)/Y116/10,2))</f>
        <v>0</v>
      </c>
      <c r="AB116" s="78">
        <f>Z116+AA116</f>
        <v>0</v>
      </c>
      <c r="AC116" s="47">
        <v>0</v>
      </c>
      <c r="AD116" s="47">
        <v>0</v>
      </c>
      <c r="AE116" s="47">
        <f>AC116+AD116</f>
        <v>0</v>
      </c>
      <c r="AF116" s="41">
        <f>AG116+AN116</f>
        <v>0</v>
      </c>
      <c r="AG116" s="41">
        <f>AI116+AJ116+AK116+AL116+AM116</f>
        <v>0</v>
      </c>
      <c r="AH116" s="5"/>
      <c r="AI116" s="9"/>
      <c r="AJ116" s="9"/>
      <c r="AK116" s="9"/>
      <c r="AL116" s="9"/>
      <c r="AM116" s="9"/>
      <c r="AN116" s="41">
        <f>AO116+AP116+AQ116</f>
        <v>0</v>
      </c>
      <c r="AO116" s="9"/>
      <c r="AP116" s="9"/>
      <c r="AQ116" s="9"/>
      <c r="AR116" s="90">
        <f>((AL116+AK116+AJ116)-((V116)*-1))*-1</f>
        <v>0</v>
      </c>
      <c r="AS116" s="90">
        <f>((AO116+AP116)-((W116)*-1))*-1</f>
        <v>0</v>
      </c>
      <c r="AT116" s="46" t="s">
        <v>225</v>
      </c>
      <c r="AU116" s="9">
        <v>26460</v>
      </c>
      <c r="AV116" s="95">
        <v>0</v>
      </c>
      <c r="AW116" s="95">
        <f t="shared" si="460"/>
        <v>0</v>
      </c>
      <c r="AX116" s="95">
        <f>AV116+AW116</f>
        <v>0</v>
      </c>
      <c r="AY116" s="97">
        <f t="shared" si="461"/>
        <v>0</v>
      </c>
      <c r="AZ116" s="97">
        <f t="shared" si="462"/>
        <v>0</v>
      </c>
      <c r="BA116" s="98">
        <f>BB116+BI116</f>
        <v>0</v>
      </c>
      <c r="BB116" s="98">
        <f>BD116+BE116+BF116+BG116+BH116</f>
        <v>0</v>
      </c>
      <c r="BC116" s="99"/>
      <c r="BD116" s="90"/>
      <c r="BE116" s="90"/>
      <c r="BF116" s="90"/>
      <c r="BG116" s="90"/>
      <c r="BH116" s="90"/>
      <c r="BI116" s="98">
        <f>BJ116+BK116+BL116</f>
        <v>0</v>
      </c>
      <c r="BJ116" s="90"/>
      <c r="BK116" s="90"/>
      <c r="BL116" s="90"/>
      <c r="BM116" s="90">
        <f t="shared" si="463"/>
        <v>0</v>
      </c>
      <c r="BN116" s="90">
        <f t="shared" si="464"/>
        <v>0</v>
      </c>
      <c r="BO116" s="46" t="s">
        <v>225</v>
      </c>
      <c r="BP116" s="9">
        <v>26460</v>
      </c>
      <c r="BQ116" s="95">
        <v>0</v>
      </c>
      <c r="BR116" s="95">
        <f t="shared" si="466"/>
        <v>0</v>
      </c>
      <c r="BS116" s="95">
        <f>BQ116+BR116</f>
        <v>0</v>
      </c>
      <c r="BT116" s="98">
        <f>BU116+CB116</f>
        <v>0</v>
      </c>
      <c r="BU116" s="98">
        <f>BW116+BX116+BY116+BZ116+CA116</f>
        <v>0</v>
      </c>
      <c r="BV116" s="86"/>
      <c r="BW116" s="87"/>
      <c r="BX116" s="87"/>
      <c r="BY116" s="87"/>
      <c r="BZ116" s="87"/>
      <c r="CA116" s="87"/>
      <c r="CB116" s="85">
        <v>0</v>
      </c>
      <c r="CC116" s="87"/>
      <c r="CD116" s="87"/>
      <c r="CE116" s="87"/>
      <c r="CF116" s="90">
        <f t="shared" si="467"/>
        <v>0</v>
      </c>
      <c r="CG116" s="90">
        <f t="shared" si="468"/>
        <v>0</v>
      </c>
      <c r="CH116" s="46" t="s">
        <v>225</v>
      </c>
      <c r="CI116" s="9">
        <v>26460</v>
      </c>
      <c r="CJ116" s="101">
        <v>0</v>
      </c>
      <c r="CK116" s="101">
        <f t="shared" si="470"/>
        <v>0</v>
      </c>
      <c r="CL116" s="101">
        <f>CJ116+CK116</f>
        <v>0</v>
      </c>
    </row>
    <row r="117" spans="1:90" x14ac:dyDescent="0.25">
      <c r="A117" s="30"/>
      <c r="B117" s="31"/>
      <c r="C117" s="32"/>
      <c r="D117" s="33" t="s">
        <v>172</v>
      </c>
      <c r="E117" s="31"/>
      <c r="F117" s="31"/>
      <c r="G117" s="32"/>
      <c r="H117" s="34">
        <f t="shared" ref="H117:AB117" si="471">SUBTOTAL(9,H113:H116)</f>
        <v>364300</v>
      </c>
      <c r="I117" s="34">
        <f t="shared" si="471"/>
        <v>0</v>
      </c>
      <c r="J117" s="34">
        <f t="shared" si="471"/>
        <v>0</v>
      </c>
      <c r="K117" s="34">
        <f t="shared" si="471"/>
        <v>0</v>
      </c>
      <c r="L117" s="34">
        <f t="shared" si="471"/>
        <v>0</v>
      </c>
      <c r="M117" s="34">
        <f t="shared" si="471"/>
        <v>0</v>
      </c>
      <c r="N117" s="34">
        <f t="shared" si="471"/>
        <v>0</v>
      </c>
      <c r="O117" s="34">
        <f t="shared" si="471"/>
        <v>0</v>
      </c>
      <c r="P117" s="34">
        <f t="shared" si="471"/>
        <v>364300</v>
      </c>
      <c r="Q117" s="34">
        <f t="shared" si="471"/>
        <v>0</v>
      </c>
      <c r="R117" s="34">
        <f t="shared" si="471"/>
        <v>364300</v>
      </c>
      <c r="S117" s="34">
        <f t="shared" si="471"/>
        <v>0</v>
      </c>
      <c r="T117" s="34">
        <f t="shared" si="471"/>
        <v>0</v>
      </c>
      <c r="U117" s="34">
        <f t="shared" si="471"/>
        <v>-364300</v>
      </c>
      <c r="V117" s="34">
        <f t="shared" si="471"/>
        <v>0</v>
      </c>
      <c r="W117" s="34">
        <f t="shared" si="471"/>
        <v>-236795</v>
      </c>
      <c r="X117" s="34">
        <f t="shared" si="471"/>
        <v>56067</v>
      </c>
      <c r="Y117" s="34">
        <f t="shared" si="471"/>
        <v>80050</v>
      </c>
      <c r="Z117" s="48">
        <f t="shared" si="471"/>
        <v>0</v>
      </c>
      <c r="AA117" s="48">
        <f t="shared" si="471"/>
        <v>-1.3599999999999999</v>
      </c>
      <c r="AB117" s="48">
        <f t="shared" si="471"/>
        <v>-1.3599999999999999</v>
      </c>
      <c r="AC117" s="48">
        <v>0</v>
      </c>
      <c r="AD117" s="48">
        <v>-0.88000000000000012</v>
      </c>
      <c r="AE117" s="48">
        <f t="shared" ref="AE117:AX117" si="472">SUBTOTAL(9,AE113:AE116)</f>
        <v>-0.88000000000000012</v>
      </c>
      <c r="AF117" s="34">
        <f t="shared" si="472"/>
        <v>364300</v>
      </c>
      <c r="AG117" s="34">
        <f t="shared" si="472"/>
        <v>0</v>
      </c>
      <c r="AH117" s="34">
        <f t="shared" si="472"/>
        <v>0</v>
      </c>
      <c r="AI117" s="34">
        <f t="shared" si="472"/>
        <v>0</v>
      </c>
      <c r="AJ117" s="34">
        <f t="shared" si="472"/>
        <v>0</v>
      </c>
      <c r="AK117" s="34">
        <f t="shared" si="472"/>
        <v>0</v>
      </c>
      <c r="AL117" s="34">
        <f t="shared" si="472"/>
        <v>0</v>
      </c>
      <c r="AM117" s="34">
        <f t="shared" si="472"/>
        <v>0</v>
      </c>
      <c r="AN117" s="34">
        <f t="shared" si="472"/>
        <v>364300</v>
      </c>
      <c r="AO117" s="34">
        <f t="shared" si="472"/>
        <v>0</v>
      </c>
      <c r="AP117" s="34">
        <f t="shared" si="472"/>
        <v>364300</v>
      </c>
      <c r="AQ117" s="34">
        <f t="shared" si="472"/>
        <v>0</v>
      </c>
      <c r="AR117" s="34">
        <f t="shared" si="472"/>
        <v>0</v>
      </c>
      <c r="AS117" s="34">
        <f t="shared" si="472"/>
        <v>-127505</v>
      </c>
      <c r="AT117" s="34">
        <f t="shared" si="472"/>
        <v>56067</v>
      </c>
      <c r="AU117" s="34">
        <f t="shared" si="472"/>
        <v>80050</v>
      </c>
      <c r="AV117" s="48">
        <f t="shared" si="472"/>
        <v>0</v>
      </c>
      <c r="AW117" s="48">
        <f t="shared" si="472"/>
        <v>-0.48</v>
      </c>
      <c r="AX117" s="48">
        <f t="shared" si="472"/>
        <v>-0.48</v>
      </c>
      <c r="AY117"/>
      <c r="AZ117"/>
      <c r="BA117" s="34">
        <f t="shared" ref="BA117:BS117" si="473">SUBTOTAL(9,BA113:BA116)</f>
        <v>364300</v>
      </c>
      <c r="BB117" s="34">
        <f t="shared" si="473"/>
        <v>0</v>
      </c>
      <c r="BC117" s="34">
        <f t="shared" si="473"/>
        <v>0</v>
      </c>
      <c r="BD117" s="34">
        <f t="shared" si="473"/>
        <v>0</v>
      </c>
      <c r="BE117" s="34">
        <f t="shared" si="473"/>
        <v>0</v>
      </c>
      <c r="BF117" s="34">
        <f t="shared" si="473"/>
        <v>0</v>
      </c>
      <c r="BG117" s="34">
        <f t="shared" si="473"/>
        <v>0</v>
      </c>
      <c r="BH117" s="34">
        <f t="shared" si="473"/>
        <v>0</v>
      </c>
      <c r="BI117" s="34">
        <f t="shared" si="473"/>
        <v>364300</v>
      </c>
      <c r="BJ117" s="34">
        <f t="shared" si="473"/>
        <v>0</v>
      </c>
      <c r="BK117" s="34">
        <f t="shared" si="473"/>
        <v>364300</v>
      </c>
      <c r="BL117" s="34">
        <f t="shared" si="473"/>
        <v>0</v>
      </c>
      <c r="BM117" s="34">
        <f t="shared" si="473"/>
        <v>0</v>
      </c>
      <c r="BN117" s="34">
        <f t="shared" si="473"/>
        <v>0</v>
      </c>
      <c r="BO117" s="34">
        <f t="shared" si="473"/>
        <v>56067</v>
      </c>
      <c r="BP117" s="34">
        <f t="shared" si="473"/>
        <v>80050</v>
      </c>
      <c r="BQ117" s="48">
        <f t="shared" si="473"/>
        <v>0</v>
      </c>
      <c r="BR117" s="48">
        <f t="shared" si="473"/>
        <v>0</v>
      </c>
      <c r="BS117" s="48">
        <f t="shared" si="473"/>
        <v>0</v>
      </c>
      <c r="BT117" s="34">
        <f t="shared" ref="BT117:CL117" si="474">SUBTOTAL(9,BT113:BT116)</f>
        <v>460137</v>
      </c>
      <c r="BU117" s="34">
        <f t="shared" si="474"/>
        <v>95837</v>
      </c>
      <c r="BV117" s="34">
        <f t="shared" si="474"/>
        <v>0</v>
      </c>
      <c r="BW117" s="34">
        <f t="shared" si="474"/>
        <v>0</v>
      </c>
      <c r="BX117" s="34">
        <f t="shared" si="474"/>
        <v>0</v>
      </c>
      <c r="BY117" s="34">
        <f t="shared" si="474"/>
        <v>95837</v>
      </c>
      <c r="BZ117" s="34">
        <f t="shared" si="474"/>
        <v>0</v>
      </c>
      <c r="CA117" s="34">
        <f t="shared" si="474"/>
        <v>0</v>
      </c>
      <c r="CB117" s="34">
        <f t="shared" si="474"/>
        <v>364300</v>
      </c>
      <c r="CC117" s="34">
        <f t="shared" si="474"/>
        <v>0</v>
      </c>
      <c r="CD117" s="34">
        <f t="shared" si="474"/>
        <v>364300</v>
      </c>
      <c r="CE117" s="34">
        <f t="shared" si="474"/>
        <v>0</v>
      </c>
      <c r="CF117" s="34">
        <f t="shared" si="474"/>
        <v>95837</v>
      </c>
      <c r="CG117" s="34">
        <f t="shared" si="474"/>
        <v>0</v>
      </c>
      <c r="CH117" s="34">
        <f t="shared" si="474"/>
        <v>56067</v>
      </c>
      <c r="CI117" s="34">
        <f t="shared" si="474"/>
        <v>80050</v>
      </c>
      <c r="CJ117" s="64">
        <f t="shared" si="474"/>
        <v>-0.17</v>
      </c>
      <c r="CK117" s="64">
        <f t="shared" si="474"/>
        <v>0</v>
      </c>
      <c r="CL117" s="64">
        <f t="shared" si="474"/>
        <v>-0.17</v>
      </c>
    </row>
    <row r="118" spans="1:90" x14ac:dyDescent="0.25">
      <c r="A118" s="26">
        <v>1434</v>
      </c>
      <c r="B118" s="6">
        <v>600170896</v>
      </c>
      <c r="C118" s="27">
        <v>528714</v>
      </c>
      <c r="D118" s="28" t="s">
        <v>69</v>
      </c>
      <c r="E118" s="6">
        <v>3123</v>
      </c>
      <c r="F118" s="6" t="s">
        <v>18</v>
      </c>
      <c r="G118" s="6" t="s">
        <v>19</v>
      </c>
      <c r="H118" s="41">
        <f>I118+P118</f>
        <v>789380</v>
      </c>
      <c r="I118" s="41">
        <f>K118+L118+M118+N118+O118</f>
        <v>767380</v>
      </c>
      <c r="J118" s="5">
        <v>30.5</v>
      </c>
      <c r="K118" s="9">
        <v>767380</v>
      </c>
      <c r="L118" s="9"/>
      <c r="M118" s="9"/>
      <c r="N118" s="9"/>
      <c r="O118" s="9"/>
      <c r="P118" s="41">
        <f>Q118+R118+S118</f>
        <v>22000</v>
      </c>
      <c r="Q118" s="9"/>
      <c r="R118" s="9">
        <v>22000</v>
      </c>
      <c r="S118" s="9"/>
      <c r="T118" s="73">
        <f>(L118+M118+N118)*-1</f>
        <v>0</v>
      </c>
      <c r="U118" s="73">
        <f>(Q118+R118)*-1</f>
        <v>-22000</v>
      </c>
      <c r="V118" s="9">
        <f t="shared" ref="V118:W121" si="475">ROUND(T118*0.65,0)</f>
        <v>0</v>
      </c>
      <c r="W118" s="9">
        <f t="shared" si="475"/>
        <v>-14300</v>
      </c>
      <c r="X118" s="9">
        <v>56067</v>
      </c>
      <c r="Y118" s="9">
        <v>27130</v>
      </c>
      <c r="Z118" s="78">
        <f>IF(T118=0,0,ROUND((T118+L118)/X118/10,2))</f>
        <v>0</v>
      </c>
      <c r="AA118" s="78">
        <f>IF(U118=0,0,ROUND((U118+Q118)/Y118/10,2))</f>
        <v>-0.08</v>
      </c>
      <c r="AB118" s="78">
        <f>Z118+AA118</f>
        <v>-0.08</v>
      </c>
      <c r="AC118" s="47">
        <v>0</v>
      </c>
      <c r="AD118" s="47">
        <v>-0.05</v>
      </c>
      <c r="AE118" s="47">
        <f>AC118+AD118</f>
        <v>-0.05</v>
      </c>
      <c r="AF118" s="41">
        <f>AG118+AN118</f>
        <v>789380</v>
      </c>
      <c r="AG118" s="41">
        <f>AI118+AJ118+AK118+AL118+AM118</f>
        <v>767380</v>
      </c>
      <c r="AH118" s="5">
        <v>30.5</v>
      </c>
      <c r="AI118" s="9">
        <v>767380</v>
      </c>
      <c r="AJ118" s="9"/>
      <c r="AK118" s="9"/>
      <c r="AL118" s="9"/>
      <c r="AM118" s="9"/>
      <c r="AN118" s="41">
        <f>AO118+AP118+AQ118</f>
        <v>22000</v>
      </c>
      <c r="AO118" s="9"/>
      <c r="AP118" s="9">
        <v>22000</v>
      </c>
      <c r="AQ118" s="9"/>
      <c r="AR118" s="90">
        <f>((AL118+AK118+AJ118)-((V118)*-1))*-1</f>
        <v>0</v>
      </c>
      <c r="AS118" s="90">
        <f>((AO118+AP118)-((W118)*-1))*-1</f>
        <v>-7700</v>
      </c>
      <c r="AT118" s="9">
        <v>56067</v>
      </c>
      <c r="AU118" s="9">
        <v>27130</v>
      </c>
      <c r="AV118" s="95">
        <f t="shared" ref="AV118:AV121" si="476">ROUND((AY118/AT118/10)+(AC118),2)*-1</f>
        <v>0</v>
      </c>
      <c r="AW118" s="95">
        <f t="shared" ref="AW118:AW121" si="477">ROUND((AZ118/AU118/10)+AD118,2)*-1</f>
        <v>-0.03</v>
      </c>
      <c r="AX118" s="95">
        <f>AV118+AW118</f>
        <v>-0.03</v>
      </c>
      <c r="AY118" s="97">
        <f t="shared" ref="AY118:AY121" si="478">AK118+AL118</f>
        <v>0</v>
      </c>
      <c r="AZ118" s="97">
        <f t="shared" ref="AZ118:AZ121" si="479">AP118</f>
        <v>22000</v>
      </c>
      <c r="BA118" s="98">
        <f>BB118+BI118</f>
        <v>789380</v>
      </c>
      <c r="BB118" s="98">
        <f>BD118+BE118+BF118+BG118+BH118</f>
        <v>767380</v>
      </c>
      <c r="BC118" s="99">
        <v>30.5</v>
      </c>
      <c r="BD118" s="90">
        <v>767380</v>
      </c>
      <c r="BE118" s="90"/>
      <c r="BF118" s="90"/>
      <c r="BG118" s="90"/>
      <c r="BH118" s="90"/>
      <c r="BI118" s="98">
        <f>BJ118+BK118+BL118</f>
        <v>22000</v>
      </c>
      <c r="BJ118" s="90"/>
      <c r="BK118" s="90">
        <v>22000</v>
      </c>
      <c r="BL118" s="90"/>
      <c r="BM118" s="90">
        <f t="shared" ref="BM118:BM121" si="480">(BE118+BF118+BG118)-(AJ118+AK118+AL118)</f>
        <v>0</v>
      </c>
      <c r="BN118" s="90">
        <f t="shared" ref="BN118:BN121" si="481">(BJ118+BK118)-(AO118+AP118)</f>
        <v>0</v>
      </c>
      <c r="BO118" s="9">
        <v>56067</v>
      </c>
      <c r="BP118" s="9">
        <v>27130</v>
      </c>
      <c r="BQ118" s="95">
        <f t="shared" ref="BQ118:BQ121" si="482">ROUND(((BF118+BG118)-(AK118+AL118))/BO118/10,2)*-1</f>
        <v>0</v>
      </c>
      <c r="BR118" s="95">
        <f t="shared" ref="BR118:BR121" si="483">ROUND(((BK118-AP118)/BP118/10),2)*-1</f>
        <v>0</v>
      </c>
      <c r="BS118" s="95">
        <f>BQ118+BR118</f>
        <v>0</v>
      </c>
      <c r="BT118" s="98">
        <f>BU118+CB118</f>
        <v>631220</v>
      </c>
      <c r="BU118" s="98">
        <f>BW118+BX118+BY118+BZ118+CA118</f>
        <v>604820</v>
      </c>
      <c r="BV118" s="102">
        <v>50</v>
      </c>
      <c r="BW118" s="103">
        <v>604820</v>
      </c>
      <c r="BX118" s="87"/>
      <c r="BY118" s="87"/>
      <c r="BZ118" s="87"/>
      <c r="CA118" s="87"/>
      <c r="CB118" s="41">
        <f t="shared" ref="CB118:CB121" si="484">CC118+CD118+CE118</f>
        <v>26400</v>
      </c>
      <c r="CC118" s="87"/>
      <c r="CD118" s="87">
        <v>26400</v>
      </c>
      <c r="CE118" s="87"/>
      <c r="CF118" s="103">
        <f>(BX118+BY118+BZ118)-(BE118+BF118+BG118)-162560</f>
        <v>-162560</v>
      </c>
      <c r="CG118" s="90">
        <f t="shared" ref="CG118:CG121" si="485">(CC118+CD118)-(BJ118+BK118)</f>
        <v>4400</v>
      </c>
      <c r="CH118" s="9">
        <v>56067</v>
      </c>
      <c r="CI118" s="9">
        <v>27130</v>
      </c>
      <c r="CJ118" s="101">
        <f t="shared" ref="CJ118:CJ121" si="486">ROUND(((BY118+BZ118)-(BF118+BG118))/CH118/10,2)*-1</f>
        <v>0</v>
      </c>
      <c r="CK118" s="101">
        <f t="shared" ref="CK118:CK121" si="487">ROUND(((CD118-BK118)/CI118/10),2)*-1</f>
        <v>-0.02</v>
      </c>
      <c r="CL118" s="101">
        <f>CJ118+CK118</f>
        <v>-0.02</v>
      </c>
    </row>
    <row r="119" spans="1:90" x14ac:dyDescent="0.25">
      <c r="A119" s="5">
        <v>1434</v>
      </c>
      <c r="B119" s="2">
        <v>600170896</v>
      </c>
      <c r="C119" s="7">
        <v>528714</v>
      </c>
      <c r="D119" s="8" t="s">
        <v>69</v>
      </c>
      <c r="E119" s="20">
        <v>3123</v>
      </c>
      <c r="F119" s="20" t="s">
        <v>110</v>
      </c>
      <c r="G119" s="20" t="s">
        <v>96</v>
      </c>
      <c r="H119" s="41">
        <f>I119+P119</f>
        <v>0</v>
      </c>
      <c r="I119" s="41">
        <f>K119+L119+M119+N119+O119</f>
        <v>0</v>
      </c>
      <c r="J119" s="5"/>
      <c r="K119" s="9"/>
      <c r="L119" s="9"/>
      <c r="M119" s="9"/>
      <c r="N119" s="9"/>
      <c r="O119" s="9"/>
      <c r="P119" s="41">
        <f>Q119+R119+S119</f>
        <v>0</v>
      </c>
      <c r="Q119" s="9"/>
      <c r="R119" s="9"/>
      <c r="S119" s="9"/>
      <c r="T119" s="73">
        <f>(L119+M119+N119)*-1</f>
        <v>0</v>
      </c>
      <c r="U119" s="73">
        <f>(Q119+R119)*-1</f>
        <v>0</v>
      </c>
      <c r="V119" s="9">
        <f t="shared" si="475"/>
        <v>0</v>
      </c>
      <c r="W119" s="9">
        <f t="shared" si="475"/>
        <v>0</v>
      </c>
      <c r="X119" s="46" t="s">
        <v>225</v>
      </c>
      <c r="Y119" s="46" t="s">
        <v>225</v>
      </c>
      <c r="Z119" s="78">
        <f>IF(T119=0,0,ROUND((T119+L119)/X119/10,2))</f>
        <v>0</v>
      </c>
      <c r="AA119" s="78">
        <f>IF(U119=0,0,ROUND((U119+Q119)/Y119/10,2))</f>
        <v>0</v>
      </c>
      <c r="AB119" s="78">
        <f>Z119+AA119</f>
        <v>0</v>
      </c>
      <c r="AC119" s="47">
        <v>0</v>
      </c>
      <c r="AD119" s="47">
        <v>0</v>
      </c>
      <c r="AE119" s="47">
        <f>AC119+AD119</f>
        <v>0</v>
      </c>
      <c r="AF119" s="41">
        <f>AG119+AN119</f>
        <v>0</v>
      </c>
      <c r="AG119" s="41">
        <f>AI119+AJ119+AK119+AL119+AM119</f>
        <v>0</v>
      </c>
      <c r="AH119" s="5"/>
      <c r="AI119" s="9"/>
      <c r="AJ119" s="9"/>
      <c r="AK119" s="9"/>
      <c r="AL119" s="9"/>
      <c r="AM119" s="9"/>
      <c r="AN119" s="41">
        <f>AO119+AP119+AQ119</f>
        <v>0</v>
      </c>
      <c r="AO119" s="9"/>
      <c r="AP119" s="9"/>
      <c r="AQ119" s="9"/>
      <c r="AR119" s="90">
        <f>((AL119+AK119+AJ119)-((V119)*-1))*-1</f>
        <v>0</v>
      </c>
      <c r="AS119" s="90">
        <f>((AO119+AP119)-((W119)*-1))*-1</f>
        <v>0</v>
      </c>
      <c r="AT119" s="46" t="s">
        <v>225</v>
      </c>
      <c r="AU119" s="46" t="s">
        <v>225</v>
      </c>
      <c r="AV119" s="95">
        <v>0</v>
      </c>
      <c r="AW119" s="95">
        <v>0</v>
      </c>
      <c r="AX119" s="95">
        <f>AV119+AW119</f>
        <v>0</v>
      </c>
      <c r="AY119" s="97">
        <f t="shared" si="478"/>
        <v>0</v>
      </c>
      <c r="AZ119" s="97">
        <f t="shared" si="479"/>
        <v>0</v>
      </c>
      <c r="BA119" s="98">
        <f>BB119+BI119</f>
        <v>0</v>
      </c>
      <c r="BB119" s="98">
        <f>BD119+BE119+BF119+BG119+BH119</f>
        <v>0</v>
      </c>
      <c r="BC119" s="99"/>
      <c r="BD119" s="90"/>
      <c r="BE119" s="90"/>
      <c r="BF119" s="90"/>
      <c r="BG119" s="90"/>
      <c r="BH119" s="90"/>
      <c r="BI119" s="98">
        <f>BJ119+BK119+BL119</f>
        <v>0</v>
      </c>
      <c r="BJ119" s="90"/>
      <c r="BK119" s="90"/>
      <c r="BL119" s="90"/>
      <c r="BM119" s="90">
        <f t="shared" si="480"/>
        <v>0</v>
      </c>
      <c r="BN119" s="90">
        <f t="shared" si="481"/>
        <v>0</v>
      </c>
      <c r="BO119" s="46" t="s">
        <v>225</v>
      </c>
      <c r="BP119" s="46" t="s">
        <v>225</v>
      </c>
      <c r="BQ119" s="95">
        <v>0</v>
      </c>
      <c r="BR119" s="95">
        <v>0</v>
      </c>
      <c r="BS119" s="95">
        <f>BQ119+BR119</f>
        <v>0</v>
      </c>
      <c r="BT119" s="98">
        <f>BU119+CB119</f>
        <v>0</v>
      </c>
      <c r="BU119" s="98">
        <f>BW119+BX119+BY119+BZ119+CA119</f>
        <v>0</v>
      </c>
      <c r="BV119" s="86"/>
      <c r="BW119" s="87"/>
      <c r="BX119" s="87"/>
      <c r="BY119" s="87"/>
      <c r="BZ119" s="87"/>
      <c r="CA119" s="87"/>
      <c r="CB119" s="41">
        <f t="shared" si="484"/>
        <v>0</v>
      </c>
      <c r="CC119" s="87"/>
      <c r="CD119" s="87"/>
      <c r="CE119" s="87"/>
      <c r="CF119" s="90">
        <f t="shared" ref="CF119:CF121" si="488">(BX119+BY119+BZ119)-(BE119+BF119+BG119)</f>
        <v>0</v>
      </c>
      <c r="CG119" s="90">
        <f t="shared" si="485"/>
        <v>0</v>
      </c>
      <c r="CH119" s="46" t="s">
        <v>225</v>
      </c>
      <c r="CI119" s="46" t="s">
        <v>225</v>
      </c>
      <c r="CJ119" s="101">
        <v>0</v>
      </c>
      <c r="CK119" s="101">
        <v>0</v>
      </c>
      <c r="CL119" s="101">
        <f>CJ119+CK119</f>
        <v>0</v>
      </c>
    </row>
    <row r="120" spans="1:90" x14ac:dyDescent="0.25">
      <c r="A120" s="5">
        <v>1434</v>
      </c>
      <c r="B120" s="2">
        <v>600170896</v>
      </c>
      <c r="C120" s="7">
        <v>528714</v>
      </c>
      <c r="D120" s="8" t="s">
        <v>69</v>
      </c>
      <c r="E120" s="2">
        <v>3141</v>
      </c>
      <c r="F120" s="2" t="s">
        <v>20</v>
      </c>
      <c r="G120" s="7" t="s">
        <v>96</v>
      </c>
      <c r="H120" s="41">
        <f>I120+P120</f>
        <v>0</v>
      </c>
      <c r="I120" s="41">
        <f>K120+L120+M120+N120+O120</f>
        <v>0</v>
      </c>
      <c r="J120" s="5"/>
      <c r="K120" s="9"/>
      <c r="L120" s="9"/>
      <c r="M120" s="9"/>
      <c r="N120" s="9"/>
      <c r="O120" s="9"/>
      <c r="P120" s="41">
        <f>Q120+R120+S120</f>
        <v>0</v>
      </c>
      <c r="Q120" s="9"/>
      <c r="R120" s="9"/>
      <c r="S120" s="9"/>
      <c r="T120" s="73">
        <f>(L120+M120+N120)*-1</f>
        <v>0</v>
      </c>
      <c r="U120" s="73">
        <f>(Q120+R120)*-1</f>
        <v>0</v>
      </c>
      <c r="V120" s="9">
        <f t="shared" si="475"/>
        <v>0</v>
      </c>
      <c r="W120" s="9">
        <f t="shared" si="475"/>
        <v>0</v>
      </c>
      <c r="X120" s="46" t="s">
        <v>225</v>
      </c>
      <c r="Y120" s="9">
        <v>26460</v>
      </c>
      <c r="Z120" s="78">
        <f>IF(T120=0,0,ROUND((T120+L120)/X120/10,2))</f>
        <v>0</v>
      </c>
      <c r="AA120" s="78">
        <f>IF(U120=0,0,ROUND((U120+Q120)/Y120/10,2))</f>
        <v>0</v>
      </c>
      <c r="AB120" s="78">
        <f>Z120+AA120</f>
        <v>0</v>
      </c>
      <c r="AC120" s="47">
        <v>0</v>
      </c>
      <c r="AD120" s="47">
        <v>0</v>
      </c>
      <c r="AE120" s="47">
        <f>AC120+AD120</f>
        <v>0</v>
      </c>
      <c r="AF120" s="41">
        <f>AG120+AN120</f>
        <v>0</v>
      </c>
      <c r="AG120" s="41">
        <f>AI120+AJ120+AK120+AL120+AM120</f>
        <v>0</v>
      </c>
      <c r="AH120" s="5"/>
      <c r="AI120" s="9"/>
      <c r="AJ120" s="9"/>
      <c r="AK120" s="9"/>
      <c r="AL120" s="9"/>
      <c r="AM120" s="9"/>
      <c r="AN120" s="41">
        <f>AO120+AP120+AQ120</f>
        <v>0</v>
      </c>
      <c r="AO120" s="9"/>
      <c r="AP120" s="9"/>
      <c r="AQ120" s="9"/>
      <c r="AR120" s="90">
        <f>((AL120+AK120+AJ120)-((V120)*-1))*-1</f>
        <v>0</v>
      </c>
      <c r="AS120" s="90">
        <f>((AO120+AP120)-((W120)*-1))*-1</f>
        <v>0</v>
      </c>
      <c r="AT120" s="46" t="s">
        <v>225</v>
      </c>
      <c r="AU120" s="9">
        <v>26460</v>
      </c>
      <c r="AV120" s="95">
        <v>0</v>
      </c>
      <c r="AW120" s="95">
        <f t="shared" si="477"/>
        <v>0</v>
      </c>
      <c r="AX120" s="95">
        <f>AV120+AW120</f>
        <v>0</v>
      </c>
      <c r="AY120" s="97">
        <f t="shared" si="478"/>
        <v>0</v>
      </c>
      <c r="AZ120" s="97">
        <f t="shared" si="479"/>
        <v>0</v>
      </c>
      <c r="BA120" s="98">
        <f>BB120+BI120</f>
        <v>0</v>
      </c>
      <c r="BB120" s="98">
        <f>BD120+BE120+BF120+BG120+BH120</f>
        <v>0</v>
      </c>
      <c r="BC120" s="99"/>
      <c r="BD120" s="90"/>
      <c r="BE120" s="90"/>
      <c r="BF120" s="90"/>
      <c r="BG120" s="90"/>
      <c r="BH120" s="90"/>
      <c r="BI120" s="98">
        <f>BJ120+BK120+BL120</f>
        <v>0</v>
      </c>
      <c r="BJ120" s="90"/>
      <c r="BK120" s="90"/>
      <c r="BL120" s="90"/>
      <c r="BM120" s="90">
        <f t="shared" si="480"/>
        <v>0</v>
      </c>
      <c r="BN120" s="90">
        <f t="shared" si="481"/>
        <v>0</v>
      </c>
      <c r="BO120" s="46" t="s">
        <v>225</v>
      </c>
      <c r="BP120" s="9">
        <v>26460</v>
      </c>
      <c r="BQ120" s="95">
        <v>0</v>
      </c>
      <c r="BR120" s="95">
        <f t="shared" si="483"/>
        <v>0</v>
      </c>
      <c r="BS120" s="95">
        <f>BQ120+BR120</f>
        <v>0</v>
      </c>
      <c r="BT120" s="98">
        <f>BU120+CB120</f>
        <v>0</v>
      </c>
      <c r="BU120" s="98">
        <f>BW120+BX120+BY120+BZ120+CA120</f>
        <v>0</v>
      </c>
      <c r="BV120" s="86"/>
      <c r="BW120" s="87"/>
      <c r="BX120" s="87"/>
      <c r="BY120" s="87"/>
      <c r="BZ120" s="87"/>
      <c r="CA120" s="87"/>
      <c r="CB120" s="41">
        <f t="shared" si="484"/>
        <v>0</v>
      </c>
      <c r="CC120" s="87"/>
      <c r="CD120" s="87"/>
      <c r="CE120" s="87"/>
      <c r="CF120" s="90">
        <f t="shared" si="488"/>
        <v>0</v>
      </c>
      <c r="CG120" s="90">
        <f t="shared" si="485"/>
        <v>0</v>
      </c>
      <c r="CH120" s="46" t="s">
        <v>225</v>
      </c>
      <c r="CI120" s="9">
        <v>26460</v>
      </c>
      <c r="CJ120" s="101">
        <v>0</v>
      </c>
      <c r="CK120" s="101">
        <f t="shared" si="487"/>
        <v>0</v>
      </c>
      <c r="CL120" s="101">
        <f>CJ120+CK120</f>
        <v>0</v>
      </c>
    </row>
    <row r="121" spans="1:90" x14ac:dyDescent="0.25">
      <c r="A121" s="5">
        <v>1434</v>
      </c>
      <c r="B121" s="2">
        <v>600170896</v>
      </c>
      <c r="C121" s="7">
        <v>528714</v>
      </c>
      <c r="D121" s="8" t="s">
        <v>69</v>
      </c>
      <c r="E121" s="2">
        <v>3147</v>
      </c>
      <c r="F121" s="2" t="s">
        <v>27</v>
      </c>
      <c r="G121" s="7" t="s">
        <v>96</v>
      </c>
      <c r="H121" s="41">
        <f>I121+P121</f>
        <v>0</v>
      </c>
      <c r="I121" s="41">
        <f>K121+L121+M121+N121+O121</f>
        <v>0</v>
      </c>
      <c r="J121" s="5"/>
      <c r="K121" s="9"/>
      <c r="L121" s="9"/>
      <c r="M121" s="9"/>
      <c r="N121" s="9"/>
      <c r="O121" s="9"/>
      <c r="P121" s="41">
        <f>Q121+R121+S121</f>
        <v>0</v>
      </c>
      <c r="Q121" s="9"/>
      <c r="R121" s="9"/>
      <c r="S121" s="9"/>
      <c r="T121" s="73">
        <f>(L121+M121+N121)*-1</f>
        <v>0</v>
      </c>
      <c r="U121" s="73">
        <f>(Q121+R121)*-1</f>
        <v>0</v>
      </c>
      <c r="V121" s="9">
        <f t="shared" si="475"/>
        <v>0</v>
      </c>
      <c r="W121" s="9">
        <f t="shared" si="475"/>
        <v>0</v>
      </c>
      <c r="X121" s="9">
        <v>42328</v>
      </c>
      <c r="Y121" s="9">
        <v>23868</v>
      </c>
      <c r="Z121" s="78">
        <f>IF(T121=0,0,ROUND((T121+L121)/X121/10,2))</f>
        <v>0</v>
      </c>
      <c r="AA121" s="78">
        <f>IF(U121=0,0,ROUND((U121+Q121)/Y121/10,2))</f>
        <v>0</v>
      </c>
      <c r="AB121" s="78">
        <f>Z121+AA121</f>
        <v>0</v>
      </c>
      <c r="AC121" s="47">
        <v>0</v>
      </c>
      <c r="AD121" s="47">
        <v>0</v>
      </c>
      <c r="AE121" s="47">
        <f>AC121+AD121</f>
        <v>0</v>
      </c>
      <c r="AF121" s="41">
        <f>AG121+AN121</f>
        <v>0</v>
      </c>
      <c r="AG121" s="41">
        <f>AI121+AJ121+AK121+AL121+AM121</f>
        <v>0</v>
      </c>
      <c r="AH121" s="5"/>
      <c r="AI121" s="9"/>
      <c r="AJ121" s="9"/>
      <c r="AK121" s="9"/>
      <c r="AL121" s="9"/>
      <c r="AM121" s="9"/>
      <c r="AN121" s="41">
        <f>AO121+AP121+AQ121</f>
        <v>0</v>
      </c>
      <c r="AO121" s="9"/>
      <c r="AP121" s="9"/>
      <c r="AQ121" s="9"/>
      <c r="AR121" s="90">
        <f>((AL121+AK121+AJ121)-((V121)*-1))*-1</f>
        <v>0</v>
      </c>
      <c r="AS121" s="90">
        <f>((AO121+AP121)-((W121)*-1))*-1</f>
        <v>0</v>
      </c>
      <c r="AT121" s="9">
        <v>42328</v>
      </c>
      <c r="AU121" s="9">
        <v>23868</v>
      </c>
      <c r="AV121" s="95">
        <f t="shared" si="476"/>
        <v>0</v>
      </c>
      <c r="AW121" s="95">
        <f t="shared" si="477"/>
        <v>0</v>
      </c>
      <c r="AX121" s="95">
        <f>AV121+AW121</f>
        <v>0</v>
      </c>
      <c r="AY121" s="97">
        <f t="shared" si="478"/>
        <v>0</v>
      </c>
      <c r="AZ121" s="97">
        <f t="shared" si="479"/>
        <v>0</v>
      </c>
      <c r="BA121" s="98">
        <f>BB121+BI121</f>
        <v>0</v>
      </c>
      <c r="BB121" s="98">
        <f>BD121+BE121+BF121+BG121+BH121</f>
        <v>0</v>
      </c>
      <c r="BC121" s="99"/>
      <c r="BD121" s="90"/>
      <c r="BE121" s="90"/>
      <c r="BF121" s="90"/>
      <c r="BG121" s="90"/>
      <c r="BH121" s="90"/>
      <c r="BI121" s="98">
        <f>BJ121+BK121+BL121</f>
        <v>0</v>
      </c>
      <c r="BJ121" s="90"/>
      <c r="BK121" s="90"/>
      <c r="BL121" s="90"/>
      <c r="BM121" s="90">
        <f t="shared" si="480"/>
        <v>0</v>
      </c>
      <c r="BN121" s="90">
        <f t="shared" si="481"/>
        <v>0</v>
      </c>
      <c r="BO121" s="9">
        <v>42328</v>
      </c>
      <c r="BP121" s="9">
        <v>23868</v>
      </c>
      <c r="BQ121" s="95">
        <f t="shared" si="482"/>
        <v>0</v>
      </c>
      <c r="BR121" s="95">
        <f t="shared" si="483"/>
        <v>0</v>
      </c>
      <c r="BS121" s="95">
        <f>BQ121+BR121</f>
        <v>0</v>
      </c>
      <c r="BT121" s="98">
        <f>BU121+CB121</f>
        <v>0</v>
      </c>
      <c r="BU121" s="98">
        <f>BW121+BX121+BY121+BZ121+CA121</f>
        <v>0</v>
      </c>
      <c r="BV121" s="86"/>
      <c r="BW121" s="87"/>
      <c r="BX121" s="87"/>
      <c r="BY121" s="87"/>
      <c r="BZ121" s="87"/>
      <c r="CA121" s="87"/>
      <c r="CB121" s="41">
        <f t="shared" si="484"/>
        <v>0</v>
      </c>
      <c r="CC121" s="87"/>
      <c r="CD121" s="87"/>
      <c r="CE121" s="87"/>
      <c r="CF121" s="90">
        <f t="shared" si="488"/>
        <v>0</v>
      </c>
      <c r="CG121" s="90">
        <f t="shared" si="485"/>
        <v>0</v>
      </c>
      <c r="CH121" s="9">
        <v>42328</v>
      </c>
      <c r="CI121" s="9">
        <v>23868</v>
      </c>
      <c r="CJ121" s="101">
        <f t="shared" si="486"/>
        <v>0</v>
      </c>
      <c r="CK121" s="101">
        <f t="shared" si="487"/>
        <v>0</v>
      </c>
      <c r="CL121" s="101">
        <f>CJ121+CK121</f>
        <v>0</v>
      </c>
    </row>
    <row r="122" spans="1:90" x14ac:dyDescent="0.25">
      <c r="A122" s="30"/>
      <c r="B122" s="31"/>
      <c r="C122" s="32"/>
      <c r="D122" s="33" t="s">
        <v>173</v>
      </c>
      <c r="E122" s="31"/>
      <c r="F122" s="31"/>
      <c r="G122" s="32"/>
      <c r="H122" s="34">
        <f t="shared" ref="H122:AB122" si="489">SUBTOTAL(9,H118:H121)</f>
        <v>789380</v>
      </c>
      <c r="I122" s="34">
        <f t="shared" si="489"/>
        <v>767380</v>
      </c>
      <c r="J122" s="34">
        <f t="shared" si="489"/>
        <v>30.5</v>
      </c>
      <c r="K122" s="34">
        <f t="shared" si="489"/>
        <v>767380</v>
      </c>
      <c r="L122" s="34">
        <f t="shared" si="489"/>
        <v>0</v>
      </c>
      <c r="M122" s="34">
        <f t="shared" si="489"/>
        <v>0</v>
      </c>
      <c r="N122" s="34">
        <f t="shared" si="489"/>
        <v>0</v>
      </c>
      <c r="O122" s="34">
        <f t="shared" si="489"/>
        <v>0</v>
      </c>
      <c r="P122" s="34">
        <f t="shared" si="489"/>
        <v>22000</v>
      </c>
      <c r="Q122" s="34">
        <f t="shared" si="489"/>
        <v>0</v>
      </c>
      <c r="R122" s="34">
        <f t="shared" si="489"/>
        <v>22000</v>
      </c>
      <c r="S122" s="34">
        <f t="shared" si="489"/>
        <v>0</v>
      </c>
      <c r="T122" s="34">
        <f t="shared" si="489"/>
        <v>0</v>
      </c>
      <c r="U122" s="34">
        <f t="shared" si="489"/>
        <v>-22000</v>
      </c>
      <c r="V122" s="34">
        <f t="shared" si="489"/>
        <v>0</v>
      </c>
      <c r="W122" s="34">
        <f t="shared" si="489"/>
        <v>-14300</v>
      </c>
      <c r="X122" s="34">
        <f t="shared" si="489"/>
        <v>98395</v>
      </c>
      <c r="Y122" s="34">
        <f t="shared" si="489"/>
        <v>77458</v>
      </c>
      <c r="Z122" s="48">
        <f t="shared" si="489"/>
        <v>0</v>
      </c>
      <c r="AA122" s="48">
        <f t="shared" si="489"/>
        <v>-0.08</v>
      </c>
      <c r="AB122" s="48">
        <f t="shared" si="489"/>
        <v>-0.08</v>
      </c>
      <c r="AC122" s="48">
        <v>0</v>
      </c>
      <c r="AD122" s="48">
        <v>-0.05</v>
      </c>
      <c r="AE122" s="48">
        <f t="shared" ref="AE122:AX122" si="490">SUBTOTAL(9,AE118:AE121)</f>
        <v>-0.05</v>
      </c>
      <c r="AF122" s="34">
        <f t="shared" si="490"/>
        <v>789380</v>
      </c>
      <c r="AG122" s="34">
        <f t="shared" si="490"/>
        <v>767380</v>
      </c>
      <c r="AH122" s="34">
        <f t="shared" si="490"/>
        <v>30.5</v>
      </c>
      <c r="AI122" s="34">
        <f t="shared" si="490"/>
        <v>767380</v>
      </c>
      <c r="AJ122" s="34">
        <f t="shared" si="490"/>
        <v>0</v>
      </c>
      <c r="AK122" s="34">
        <f t="shared" si="490"/>
        <v>0</v>
      </c>
      <c r="AL122" s="34">
        <f t="shared" si="490"/>
        <v>0</v>
      </c>
      <c r="AM122" s="34">
        <f t="shared" si="490"/>
        <v>0</v>
      </c>
      <c r="AN122" s="34">
        <f t="shared" si="490"/>
        <v>22000</v>
      </c>
      <c r="AO122" s="34">
        <f t="shared" si="490"/>
        <v>0</v>
      </c>
      <c r="AP122" s="34">
        <f t="shared" si="490"/>
        <v>22000</v>
      </c>
      <c r="AQ122" s="34">
        <f t="shared" si="490"/>
        <v>0</v>
      </c>
      <c r="AR122" s="34">
        <f t="shared" si="490"/>
        <v>0</v>
      </c>
      <c r="AS122" s="34">
        <f t="shared" si="490"/>
        <v>-7700</v>
      </c>
      <c r="AT122" s="34">
        <f t="shared" si="490"/>
        <v>98395</v>
      </c>
      <c r="AU122" s="34">
        <f t="shared" si="490"/>
        <v>77458</v>
      </c>
      <c r="AV122" s="48">
        <f t="shared" si="490"/>
        <v>0</v>
      </c>
      <c r="AW122" s="48">
        <f t="shared" si="490"/>
        <v>-0.03</v>
      </c>
      <c r="AX122" s="48">
        <f t="shared" si="490"/>
        <v>-0.03</v>
      </c>
      <c r="AY122"/>
      <c r="AZ122"/>
      <c r="BA122" s="34">
        <f t="shared" ref="BA122:BS122" si="491">SUBTOTAL(9,BA118:BA121)</f>
        <v>789380</v>
      </c>
      <c r="BB122" s="34">
        <f t="shared" si="491"/>
        <v>767380</v>
      </c>
      <c r="BC122" s="34">
        <f t="shared" si="491"/>
        <v>30.5</v>
      </c>
      <c r="BD122" s="34">
        <f t="shared" si="491"/>
        <v>767380</v>
      </c>
      <c r="BE122" s="34">
        <f t="shared" si="491"/>
        <v>0</v>
      </c>
      <c r="BF122" s="34">
        <f t="shared" si="491"/>
        <v>0</v>
      </c>
      <c r="BG122" s="34">
        <f t="shared" si="491"/>
        <v>0</v>
      </c>
      <c r="BH122" s="34">
        <f t="shared" si="491"/>
        <v>0</v>
      </c>
      <c r="BI122" s="34">
        <f t="shared" si="491"/>
        <v>22000</v>
      </c>
      <c r="BJ122" s="34">
        <f t="shared" si="491"/>
        <v>0</v>
      </c>
      <c r="BK122" s="34">
        <f t="shared" si="491"/>
        <v>22000</v>
      </c>
      <c r="BL122" s="34">
        <f t="shared" si="491"/>
        <v>0</v>
      </c>
      <c r="BM122" s="34">
        <f t="shared" si="491"/>
        <v>0</v>
      </c>
      <c r="BN122" s="34">
        <f t="shared" si="491"/>
        <v>0</v>
      </c>
      <c r="BO122" s="34">
        <f t="shared" si="491"/>
        <v>98395</v>
      </c>
      <c r="BP122" s="34">
        <f t="shared" si="491"/>
        <v>77458</v>
      </c>
      <c r="BQ122" s="48">
        <f t="shared" si="491"/>
        <v>0</v>
      </c>
      <c r="BR122" s="48">
        <f t="shared" si="491"/>
        <v>0</v>
      </c>
      <c r="BS122" s="48">
        <f t="shared" si="491"/>
        <v>0</v>
      </c>
      <c r="BT122" s="34">
        <f t="shared" ref="BT122:CL122" si="492">SUBTOTAL(9,BT118:BT121)</f>
        <v>631220</v>
      </c>
      <c r="BU122" s="34">
        <f t="shared" si="492"/>
        <v>604820</v>
      </c>
      <c r="BV122" s="34">
        <f t="shared" si="492"/>
        <v>50</v>
      </c>
      <c r="BW122" s="34">
        <f t="shared" si="492"/>
        <v>604820</v>
      </c>
      <c r="BX122" s="34">
        <f t="shared" si="492"/>
        <v>0</v>
      </c>
      <c r="BY122" s="34">
        <f t="shared" si="492"/>
        <v>0</v>
      </c>
      <c r="BZ122" s="34">
        <f t="shared" si="492"/>
        <v>0</v>
      </c>
      <c r="CA122" s="34">
        <f t="shared" si="492"/>
        <v>0</v>
      </c>
      <c r="CB122" s="34">
        <f t="shared" si="492"/>
        <v>26400</v>
      </c>
      <c r="CC122" s="34">
        <f t="shared" si="492"/>
        <v>0</v>
      </c>
      <c r="CD122" s="34">
        <f t="shared" si="492"/>
        <v>26400</v>
      </c>
      <c r="CE122" s="34">
        <f t="shared" si="492"/>
        <v>0</v>
      </c>
      <c r="CF122" s="34">
        <f t="shared" si="492"/>
        <v>-162560</v>
      </c>
      <c r="CG122" s="34">
        <f t="shared" si="492"/>
        <v>4400</v>
      </c>
      <c r="CH122" s="34">
        <f t="shared" si="492"/>
        <v>98395</v>
      </c>
      <c r="CI122" s="34">
        <f t="shared" si="492"/>
        <v>77458</v>
      </c>
      <c r="CJ122" s="64">
        <f t="shared" si="492"/>
        <v>0</v>
      </c>
      <c r="CK122" s="64">
        <f t="shared" si="492"/>
        <v>-0.02</v>
      </c>
      <c r="CL122" s="64">
        <f t="shared" si="492"/>
        <v>-0.02</v>
      </c>
    </row>
    <row r="123" spans="1:90" x14ac:dyDescent="0.25">
      <c r="A123" s="26">
        <v>1436</v>
      </c>
      <c r="B123" s="6">
        <v>600170900</v>
      </c>
      <c r="C123" s="27">
        <v>87891</v>
      </c>
      <c r="D123" s="28" t="s">
        <v>45</v>
      </c>
      <c r="E123" s="6">
        <v>3123</v>
      </c>
      <c r="F123" s="6" t="s">
        <v>18</v>
      </c>
      <c r="G123" s="6" t="s">
        <v>19</v>
      </c>
      <c r="H123" s="41">
        <f>I123+P123</f>
        <v>120080</v>
      </c>
      <c r="I123" s="41">
        <f>K123+L123+M123+N123+O123</f>
        <v>120080</v>
      </c>
      <c r="J123" s="5">
        <v>3</v>
      </c>
      <c r="K123" s="9">
        <v>75480</v>
      </c>
      <c r="L123" s="9">
        <v>17600</v>
      </c>
      <c r="M123" s="9">
        <v>27000</v>
      </c>
      <c r="N123" s="9"/>
      <c r="O123" s="9"/>
      <c r="P123" s="41">
        <f>Q123+R123+S123</f>
        <v>0</v>
      </c>
      <c r="Q123" s="9"/>
      <c r="R123" s="9"/>
      <c r="S123" s="9"/>
      <c r="T123" s="73">
        <f>(L123+M123+N123)*-1</f>
        <v>-44600</v>
      </c>
      <c r="U123" s="73">
        <f>(Q123+R123)*-1</f>
        <v>0</v>
      </c>
      <c r="V123" s="9">
        <f t="shared" ref="V123:W126" si="493">ROUND(T123*0.65,0)</f>
        <v>-28990</v>
      </c>
      <c r="W123" s="9">
        <f t="shared" si="493"/>
        <v>0</v>
      </c>
      <c r="X123" s="9">
        <v>56067</v>
      </c>
      <c r="Y123" s="9">
        <v>27130</v>
      </c>
      <c r="Z123" s="78">
        <f>IF(T123=0,0,ROUND((T123+L123)/X123/10,2))</f>
        <v>-0.05</v>
      </c>
      <c r="AA123" s="78">
        <f>IF(U123=0,0,ROUND((U123+Q123)/Y123/10,2))</f>
        <v>0</v>
      </c>
      <c r="AB123" s="78">
        <f>Z123+AA123</f>
        <v>-0.05</v>
      </c>
      <c r="AC123" s="47">
        <v>-0.05</v>
      </c>
      <c r="AD123" s="47">
        <v>0</v>
      </c>
      <c r="AE123" s="47">
        <f>AC123+AD123</f>
        <v>-0.05</v>
      </c>
      <c r="AF123" s="41">
        <f>AG123+AN123</f>
        <v>120080</v>
      </c>
      <c r="AG123" s="41">
        <f>AI123+AJ123+AK123+AL123+AM123</f>
        <v>120080</v>
      </c>
      <c r="AH123" s="5">
        <v>3</v>
      </c>
      <c r="AI123" s="9">
        <v>75480</v>
      </c>
      <c r="AJ123" s="9">
        <v>17600</v>
      </c>
      <c r="AK123" s="9">
        <v>27000</v>
      </c>
      <c r="AL123" s="9"/>
      <c r="AM123" s="9"/>
      <c r="AN123" s="41">
        <f>AO123+AP123+AQ123</f>
        <v>0</v>
      </c>
      <c r="AO123" s="9"/>
      <c r="AP123" s="9"/>
      <c r="AQ123" s="9"/>
      <c r="AR123" s="90">
        <f>((AL123+AK123+AJ123)-((V123)*-1))*-1</f>
        <v>-15610</v>
      </c>
      <c r="AS123" s="90">
        <f>((AO123+AP123)-((W123)*-1))*-1</f>
        <v>0</v>
      </c>
      <c r="AT123" s="9">
        <v>56067</v>
      </c>
      <c r="AU123" s="9">
        <v>27130</v>
      </c>
      <c r="AV123" s="95">
        <f t="shared" ref="AV123:AV126" si="494">ROUND((AY123/AT123/10)+(AC123),2)*-1</f>
        <v>0</v>
      </c>
      <c r="AW123" s="95">
        <f t="shared" ref="AW123:AW126" si="495">ROUND((AZ123/AU123/10)+AD123,2)*-1</f>
        <v>0</v>
      </c>
      <c r="AX123" s="95">
        <f>AV123+AW123</f>
        <v>0</v>
      </c>
      <c r="AY123" s="97">
        <f t="shared" ref="AY123:AY126" si="496">AK123+AL123</f>
        <v>27000</v>
      </c>
      <c r="AZ123" s="97">
        <f t="shared" ref="AZ123:AZ126" si="497">AP123</f>
        <v>0</v>
      </c>
      <c r="BA123" s="98">
        <f>BB123+BI123</f>
        <v>120080</v>
      </c>
      <c r="BB123" s="98">
        <f>BD123+BE123+BF123+BG123+BH123</f>
        <v>120080</v>
      </c>
      <c r="BC123" s="99">
        <v>3</v>
      </c>
      <c r="BD123" s="90">
        <v>75480</v>
      </c>
      <c r="BE123" s="90">
        <v>17600</v>
      </c>
      <c r="BF123" s="90">
        <v>27000</v>
      </c>
      <c r="BG123" s="90"/>
      <c r="BH123" s="90"/>
      <c r="BI123" s="98">
        <f>BJ123+BK123+BL123</f>
        <v>0</v>
      </c>
      <c r="BJ123" s="90"/>
      <c r="BK123" s="90"/>
      <c r="BL123" s="90"/>
      <c r="BM123" s="90">
        <f t="shared" ref="BM123:BM126" si="498">(BE123+BF123+BG123)-(AJ123+AK123+AL123)</f>
        <v>0</v>
      </c>
      <c r="BN123" s="90">
        <f t="shared" ref="BN123:BN126" si="499">(BJ123+BK123)-(AO123+AP123)</f>
        <v>0</v>
      </c>
      <c r="BO123" s="9">
        <v>56067</v>
      </c>
      <c r="BP123" s="9">
        <v>27130</v>
      </c>
      <c r="BQ123" s="95">
        <f t="shared" ref="BQ123:BQ126" si="500">ROUND(((BF123+BG123)-(AK123+AL123))/BO123/10,2)*-1</f>
        <v>0</v>
      </c>
      <c r="BR123" s="95">
        <f t="shared" ref="BR123:BR126" si="501">ROUND(((BK123-AP123)/BP123/10),2)*-1</f>
        <v>0</v>
      </c>
      <c r="BS123" s="95">
        <f>BQ123+BR123</f>
        <v>0</v>
      </c>
      <c r="BT123" s="98">
        <f>BU123+CB123</f>
        <v>100480</v>
      </c>
      <c r="BU123" s="98">
        <f>BW123+BX123+BY123+BZ123+CA123</f>
        <v>100480</v>
      </c>
      <c r="BV123" s="99">
        <v>3</v>
      </c>
      <c r="BW123" s="90">
        <v>75480</v>
      </c>
      <c r="BX123" s="87">
        <v>10000</v>
      </c>
      <c r="BY123" s="87">
        <v>15000</v>
      </c>
      <c r="BZ123" s="87"/>
      <c r="CA123" s="87"/>
      <c r="CB123" s="85">
        <v>0</v>
      </c>
      <c r="CC123" s="87"/>
      <c r="CD123" s="87"/>
      <c r="CE123" s="87"/>
      <c r="CF123" s="90">
        <f t="shared" ref="CF123:CF126" si="502">(BX123+BY123+BZ123)-(BE123+BF123+BG123)</f>
        <v>-19600</v>
      </c>
      <c r="CG123" s="90">
        <f t="shared" ref="CG123:CG126" si="503">(CC123+CD123)-(BJ123+BK123)</f>
        <v>0</v>
      </c>
      <c r="CH123" s="9">
        <v>56067</v>
      </c>
      <c r="CI123" s="9">
        <v>27130</v>
      </c>
      <c r="CJ123" s="101">
        <f t="shared" ref="CJ123:CJ126" si="504">ROUND(((BY123+BZ123)-(BF123+BG123))/CH123/10,2)*-1</f>
        <v>0.02</v>
      </c>
      <c r="CK123" s="101">
        <f t="shared" ref="CK123:CK126" si="505">ROUND(((CD123-BK123)/CI123/10),2)*-1</f>
        <v>0</v>
      </c>
      <c r="CL123" s="101">
        <f>CJ123+CK123</f>
        <v>0.02</v>
      </c>
    </row>
    <row r="124" spans="1:90" x14ac:dyDescent="0.25">
      <c r="A124" s="5">
        <v>1436</v>
      </c>
      <c r="B124" s="2">
        <v>600170900</v>
      </c>
      <c r="C124" s="7">
        <v>87891</v>
      </c>
      <c r="D124" s="8" t="s">
        <v>45</v>
      </c>
      <c r="E124" s="20">
        <v>3123</v>
      </c>
      <c r="F124" s="20" t="s">
        <v>110</v>
      </c>
      <c r="G124" s="20" t="s">
        <v>96</v>
      </c>
      <c r="H124" s="41">
        <f>I124+P124</f>
        <v>0</v>
      </c>
      <c r="I124" s="41">
        <f>K124+L124+M124+N124+O124</f>
        <v>0</v>
      </c>
      <c r="J124" s="5"/>
      <c r="K124" s="9"/>
      <c r="L124" s="9"/>
      <c r="M124" s="9"/>
      <c r="N124" s="9"/>
      <c r="O124" s="9"/>
      <c r="P124" s="41">
        <f>Q124+R124+S124</f>
        <v>0</v>
      </c>
      <c r="Q124" s="9"/>
      <c r="R124" s="9"/>
      <c r="S124" s="9"/>
      <c r="T124" s="73">
        <f>(L124+M124+N124)*-1</f>
        <v>0</v>
      </c>
      <c r="U124" s="73">
        <f>(Q124+R124)*-1</f>
        <v>0</v>
      </c>
      <c r="V124" s="9">
        <f t="shared" si="493"/>
        <v>0</v>
      </c>
      <c r="W124" s="9">
        <f t="shared" si="493"/>
        <v>0</v>
      </c>
      <c r="X124" s="46" t="s">
        <v>225</v>
      </c>
      <c r="Y124" s="46" t="s">
        <v>225</v>
      </c>
      <c r="Z124" s="78">
        <f>IF(T124=0,0,ROUND((T124+L124)/X124/10,2))</f>
        <v>0</v>
      </c>
      <c r="AA124" s="78">
        <f>IF(U124=0,0,ROUND((U124+Q124)/Y124/10,2))</f>
        <v>0</v>
      </c>
      <c r="AB124" s="78">
        <f>Z124+AA124</f>
        <v>0</v>
      </c>
      <c r="AC124" s="47">
        <v>0</v>
      </c>
      <c r="AD124" s="47">
        <v>0</v>
      </c>
      <c r="AE124" s="47">
        <f>AC124+AD124</f>
        <v>0</v>
      </c>
      <c r="AF124" s="41">
        <f>AG124+AN124</f>
        <v>0</v>
      </c>
      <c r="AG124" s="41">
        <f>AI124+AJ124+AK124+AL124+AM124</f>
        <v>0</v>
      </c>
      <c r="AH124" s="5"/>
      <c r="AI124" s="9"/>
      <c r="AJ124" s="9"/>
      <c r="AK124" s="9"/>
      <c r="AL124" s="9"/>
      <c r="AM124" s="9"/>
      <c r="AN124" s="41">
        <f>AO124+AP124+AQ124</f>
        <v>0</v>
      </c>
      <c r="AO124" s="9"/>
      <c r="AP124" s="9"/>
      <c r="AQ124" s="9"/>
      <c r="AR124" s="90">
        <f>((AL124+AK124+AJ124)-((V124)*-1))*-1</f>
        <v>0</v>
      </c>
      <c r="AS124" s="90">
        <f>((AO124+AP124)-((W124)*-1))*-1</f>
        <v>0</v>
      </c>
      <c r="AT124" s="46" t="s">
        <v>225</v>
      </c>
      <c r="AU124" s="46" t="s">
        <v>225</v>
      </c>
      <c r="AV124" s="95">
        <v>0</v>
      </c>
      <c r="AW124" s="95">
        <v>0</v>
      </c>
      <c r="AX124" s="95">
        <f>AV124+AW124</f>
        <v>0</v>
      </c>
      <c r="AY124" s="97">
        <f t="shared" si="496"/>
        <v>0</v>
      </c>
      <c r="AZ124" s="97">
        <f t="shared" si="497"/>
        <v>0</v>
      </c>
      <c r="BA124" s="98">
        <f>BB124+BI124</f>
        <v>0</v>
      </c>
      <c r="BB124" s="98">
        <f>BD124+BE124+BF124+BG124+BH124</f>
        <v>0</v>
      </c>
      <c r="BC124" s="99"/>
      <c r="BD124" s="90"/>
      <c r="BE124" s="90"/>
      <c r="BF124" s="90"/>
      <c r="BG124" s="90"/>
      <c r="BH124" s="90"/>
      <c r="BI124" s="98">
        <f>BJ124+BK124+BL124</f>
        <v>0</v>
      </c>
      <c r="BJ124" s="90"/>
      <c r="BK124" s="90"/>
      <c r="BL124" s="90"/>
      <c r="BM124" s="90">
        <f t="shared" si="498"/>
        <v>0</v>
      </c>
      <c r="BN124" s="90">
        <f t="shared" si="499"/>
        <v>0</v>
      </c>
      <c r="BO124" s="46" t="s">
        <v>225</v>
      </c>
      <c r="BP124" s="46" t="s">
        <v>225</v>
      </c>
      <c r="BQ124" s="95">
        <v>0</v>
      </c>
      <c r="BR124" s="95">
        <v>0</v>
      </c>
      <c r="BS124" s="95">
        <f>BQ124+BR124</f>
        <v>0</v>
      </c>
      <c r="BT124" s="98">
        <f>BU124+CB124</f>
        <v>0</v>
      </c>
      <c r="BU124" s="98">
        <f>BW124+BX124+BY124+BZ124+CA124</f>
        <v>0</v>
      </c>
      <c r="BV124" s="86"/>
      <c r="BW124" s="87"/>
      <c r="BX124" s="87"/>
      <c r="BY124" s="87"/>
      <c r="BZ124" s="87"/>
      <c r="CA124" s="87"/>
      <c r="CB124" s="85">
        <v>0</v>
      </c>
      <c r="CC124" s="87"/>
      <c r="CD124" s="87"/>
      <c r="CE124" s="87"/>
      <c r="CF124" s="90">
        <f t="shared" si="502"/>
        <v>0</v>
      </c>
      <c r="CG124" s="90">
        <f t="shared" si="503"/>
        <v>0</v>
      </c>
      <c r="CH124" s="46" t="s">
        <v>225</v>
      </c>
      <c r="CI124" s="46" t="s">
        <v>225</v>
      </c>
      <c r="CJ124" s="101">
        <v>0</v>
      </c>
      <c r="CK124" s="101">
        <v>0</v>
      </c>
      <c r="CL124" s="101">
        <f>CJ124+CK124</f>
        <v>0</v>
      </c>
    </row>
    <row r="125" spans="1:90" x14ac:dyDescent="0.25">
      <c r="A125" s="5">
        <v>1436</v>
      </c>
      <c r="B125" s="2">
        <v>600170900</v>
      </c>
      <c r="C125" s="7">
        <v>87891</v>
      </c>
      <c r="D125" s="8" t="s">
        <v>45</v>
      </c>
      <c r="E125" s="2">
        <v>3141</v>
      </c>
      <c r="F125" s="2" t="s">
        <v>20</v>
      </c>
      <c r="G125" s="7" t="s">
        <v>96</v>
      </c>
      <c r="H125" s="41">
        <f>I125+P125</f>
        <v>70000</v>
      </c>
      <c r="I125" s="41">
        <f>K125+L125+M125+N125+O125</f>
        <v>0</v>
      </c>
      <c r="J125" s="5"/>
      <c r="K125" s="9"/>
      <c r="L125" s="9"/>
      <c r="M125" s="9"/>
      <c r="N125" s="9"/>
      <c r="O125" s="9"/>
      <c r="P125" s="41">
        <f>Q125+R125+S125</f>
        <v>70000</v>
      </c>
      <c r="Q125" s="9">
        <v>70000</v>
      </c>
      <c r="R125" s="9">
        <v>0</v>
      </c>
      <c r="S125" s="9"/>
      <c r="T125" s="73">
        <f>(L125+M125+N125)*-1</f>
        <v>0</v>
      </c>
      <c r="U125" s="73">
        <f>(Q125+R125)*-1</f>
        <v>-70000</v>
      </c>
      <c r="V125" s="9">
        <f t="shared" si="493"/>
        <v>0</v>
      </c>
      <c r="W125" s="9">
        <f t="shared" si="493"/>
        <v>-45500</v>
      </c>
      <c r="X125" s="46" t="s">
        <v>225</v>
      </c>
      <c r="Y125" s="9">
        <v>26460</v>
      </c>
      <c r="Z125" s="78">
        <f>IF(T125=0,0,ROUND((T125+L125)/X125/10,2))</f>
        <v>0</v>
      </c>
      <c r="AA125" s="78">
        <f>IF(U125=0,0,ROUND((U125+Q125)/Y125/10,2))</f>
        <v>0</v>
      </c>
      <c r="AB125" s="78">
        <f>Z125+AA125</f>
        <v>0</v>
      </c>
      <c r="AC125" s="47">
        <v>0</v>
      </c>
      <c r="AD125" s="47">
        <v>-0.17</v>
      </c>
      <c r="AE125" s="47">
        <f>AC125+AD125</f>
        <v>-0.17</v>
      </c>
      <c r="AF125" s="41">
        <f>AG125+AN125</f>
        <v>70000</v>
      </c>
      <c r="AG125" s="41">
        <f>AI125+AJ125+AK125+AL125+AM125</f>
        <v>0</v>
      </c>
      <c r="AH125" s="5"/>
      <c r="AI125" s="9"/>
      <c r="AJ125" s="9"/>
      <c r="AK125" s="9"/>
      <c r="AL125" s="9"/>
      <c r="AM125" s="9"/>
      <c r="AN125" s="41">
        <f>AO125+AP125+AQ125</f>
        <v>70000</v>
      </c>
      <c r="AO125" s="9">
        <v>70000</v>
      </c>
      <c r="AP125" s="9">
        <v>0</v>
      </c>
      <c r="AQ125" s="9"/>
      <c r="AR125" s="90">
        <f>((AL125+AK125+AJ125)-((V125)*-1))*-1</f>
        <v>0</v>
      </c>
      <c r="AS125" s="90">
        <f>((AO125+AP125)-((W125)*-1))*-1</f>
        <v>-24500</v>
      </c>
      <c r="AT125" s="46" t="s">
        <v>225</v>
      </c>
      <c r="AU125" s="9">
        <v>26460</v>
      </c>
      <c r="AV125" s="95">
        <v>0</v>
      </c>
      <c r="AW125" s="95">
        <f t="shared" si="495"/>
        <v>0.17</v>
      </c>
      <c r="AX125" s="95">
        <f>AV125+AW125</f>
        <v>0.17</v>
      </c>
      <c r="AY125" s="97">
        <f t="shared" si="496"/>
        <v>0</v>
      </c>
      <c r="AZ125" s="97">
        <f t="shared" si="497"/>
        <v>0</v>
      </c>
      <c r="BA125" s="98">
        <f>BB125+BI125</f>
        <v>70000</v>
      </c>
      <c r="BB125" s="98">
        <f>BD125+BE125+BF125+BG125+BH125</f>
        <v>0</v>
      </c>
      <c r="BC125" s="99"/>
      <c r="BD125" s="90"/>
      <c r="BE125" s="90"/>
      <c r="BF125" s="90"/>
      <c r="BG125" s="90"/>
      <c r="BH125" s="90"/>
      <c r="BI125" s="98">
        <f>BJ125+BK125+BL125</f>
        <v>70000</v>
      </c>
      <c r="BJ125" s="90">
        <v>70000</v>
      </c>
      <c r="BK125" s="90">
        <v>0</v>
      </c>
      <c r="BL125" s="90"/>
      <c r="BM125" s="90">
        <f t="shared" si="498"/>
        <v>0</v>
      </c>
      <c r="BN125" s="90">
        <f t="shared" si="499"/>
        <v>0</v>
      </c>
      <c r="BO125" s="46" t="s">
        <v>225</v>
      </c>
      <c r="BP125" s="9">
        <v>26460</v>
      </c>
      <c r="BQ125" s="95">
        <v>0</v>
      </c>
      <c r="BR125" s="95">
        <f t="shared" si="501"/>
        <v>0</v>
      </c>
      <c r="BS125" s="95">
        <f>BQ125+BR125</f>
        <v>0</v>
      </c>
      <c r="BT125" s="98">
        <f>BU125+CB125</f>
        <v>100700</v>
      </c>
      <c r="BU125" s="98">
        <f>BW125+BX125+BY125+BZ125+CA125</f>
        <v>0</v>
      </c>
      <c r="BV125" s="86"/>
      <c r="BW125" s="87"/>
      <c r="BX125" s="87"/>
      <c r="BY125" s="87"/>
      <c r="BZ125" s="87"/>
      <c r="CA125" s="87"/>
      <c r="CB125" s="85">
        <v>100700</v>
      </c>
      <c r="CC125" s="87">
        <v>20000</v>
      </c>
      <c r="CD125" s="87">
        <v>80700</v>
      </c>
      <c r="CE125" s="87"/>
      <c r="CF125" s="90">
        <f t="shared" si="502"/>
        <v>0</v>
      </c>
      <c r="CG125" s="90">
        <f t="shared" si="503"/>
        <v>30700</v>
      </c>
      <c r="CH125" s="46" t="s">
        <v>225</v>
      </c>
      <c r="CI125" s="9">
        <v>26460</v>
      </c>
      <c r="CJ125" s="101">
        <v>0</v>
      </c>
      <c r="CK125" s="101">
        <f t="shared" si="505"/>
        <v>-0.3</v>
      </c>
      <c r="CL125" s="101">
        <f>CJ125+CK125</f>
        <v>-0.3</v>
      </c>
    </row>
    <row r="126" spans="1:90" x14ac:dyDescent="0.25">
      <c r="A126" s="5">
        <v>1436</v>
      </c>
      <c r="B126" s="2">
        <v>600170900</v>
      </c>
      <c r="C126" s="7">
        <v>87891</v>
      </c>
      <c r="D126" s="8" t="s">
        <v>45</v>
      </c>
      <c r="E126" s="2">
        <v>3147</v>
      </c>
      <c r="F126" s="2" t="s">
        <v>27</v>
      </c>
      <c r="G126" s="7" t="s">
        <v>96</v>
      </c>
      <c r="H126" s="41">
        <f>I126+P126</f>
        <v>391100</v>
      </c>
      <c r="I126" s="41">
        <f>K126+L126+M126+N126+O126</f>
        <v>391100</v>
      </c>
      <c r="J126" s="5"/>
      <c r="K126" s="9"/>
      <c r="L126" s="9"/>
      <c r="M126" s="9">
        <v>391100</v>
      </c>
      <c r="N126" s="9"/>
      <c r="O126" s="9"/>
      <c r="P126" s="41">
        <f>Q126+R126+S126</f>
        <v>0</v>
      </c>
      <c r="Q126" s="9"/>
      <c r="R126" s="9"/>
      <c r="S126" s="9"/>
      <c r="T126" s="73">
        <f>(L126+M126+N126)*-1</f>
        <v>-391100</v>
      </c>
      <c r="U126" s="73">
        <f>(Q126+R126)*-1</f>
        <v>0</v>
      </c>
      <c r="V126" s="9">
        <f t="shared" si="493"/>
        <v>-254215</v>
      </c>
      <c r="W126" s="9">
        <f t="shared" si="493"/>
        <v>0</v>
      </c>
      <c r="X126" s="9">
        <v>42328</v>
      </c>
      <c r="Y126" s="9">
        <v>23868</v>
      </c>
      <c r="Z126" s="78">
        <f>IF(T126=0,0,ROUND((T126+L126)/X126/10,2))</f>
        <v>-0.92</v>
      </c>
      <c r="AA126" s="78">
        <f>IF(U126=0,0,ROUND((U126+Q126)/Y126/10,2))</f>
        <v>0</v>
      </c>
      <c r="AB126" s="78">
        <f>Z126+AA126</f>
        <v>-0.92</v>
      </c>
      <c r="AC126" s="47">
        <v>-0.6</v>
      </c>
      <c r="AD126" s="47">
        <v>0</v>
      </c>
      <c r="AE126" s="47">
        <f>AC126+AD126</f>
        <v>-0.6</v>
      </c>
      <c r="AF126" s="41">
        <f>AG126+AN126</f>
        <v>391100</v>
      </c>
      <c r="AG126" s="41">
        <f>AI126+AJ126+AK126+AL126+AM126</f>
        <v>391100</v>
      </c>
      <c r="AH126" s="5"/>
      <c r="AI126" s="9"/>
      <c r="AJ126" s="9"/>
      <c r="AK126" s="9">
        <v>391100</v>
      </c>
      <c r="AL126" s="9"/>
      <c r="AM126" s="9"/>
      <c r="AN126" s="41">
        <f>AO126+AP126+AQ126</f>
        <v>0</v>
      </c>
      <c r="AO126" s="9"/>
      <c r="AP126" s="9"/>
      <c r="AQ126" s="9"/>
      <c r="AR126" s="90">
        <f>((AL126+AK126+AJ126)-((V126)*-1))*-1</f>
        <v>-136885</v>
      </c>
      <c r="AS126" s="90">
        <f>((AO126+AP126)-((W126)*-1))*-1</f>
        <v>0</v>
      </c>
      <c r="AT126" s="9">
        <v>42328</v>
      </c>
      <c r="AU126" s="9">
        <v>23868</v>
      </c>
      <c r="AV126" s="95">
        <f t="shared" si="494"/>
        <v>-0.32</v>
      </c>
      <c r="AW126" s="95">
        <f t="shared" si="495"/>
        <v>0</v>
      </c>
      <c r="AX126" s="95">
        <f>AV126+AW126</f>
        <v>-0.32</v>
      </c>
      <c r="AY126" s="97">
        <f t="shared" si="496"/>
        <v>391100</v>
      </c>
      <c r="AZ126" s="97">
        <f t="shared" si="497"/>
        <v>0</v>
      </c>
      <c r="BA126" s="98">
        <f>BB126+BI126</f>
        <v>391100</v>
      </c>
      <c r="BB126" s="98">
        <f>BD126+BE126+BF126+BG126+BH126</f>
        <v>391100</v>
      </c>
      <c r="BC126" s="99"/>
      <c r="BD126" s="90"/>
      <c r="BE126" s="90"/>
      <c r="BF126" s="90">
        <v>391100</v>
      </c>
      <c r="BG126" s="90"/>
      <c r="BH126" s="90"/>
      <c r="BI126" s="98">
        <f>BJ126+BK126+BL126</f>
        <v>0</v>
      </c>
      <c r="BJ126" s="90"/>
      <c r="BK126" s="90"/>
      <c r="BL126" s="90"/>
      <c r="BM126" s="90">
        <f t="shared" si="498"/>
        <v>0</v>
      </c>
      <c r="BN126" s="90">
        <f t="shared" si="499"/>
        <v>0</v>
      </c>
      <c r="BO126" s="9">
        <v>42328</v>
      </c>
      <c r="BP126" s="9">
        <v>23868</v>
      </c>
      <c r="BQ126" s="95">
        <f t="shared" si="500"/>
        <v>0</v>
      </c>
      <c r="BR126" s="95">
        <f t="shared" si="501"/>
        <v>0</v>
      </c>
      <c r="BS126" s="95">
        <f>BQ126+BR126</f>
        <v>0</v>
      </c>
      <c r="BT126" s="98">
        <f>BU126+CB126</f>
        <v>380000</v>
      </c>
      <c r="BU126" s="98">
        <f>BW126+BX126+BY126+BZ126+CA126</f>
        <v>380000</v>
      </c>
      <c r="BV126" s="86"/>
      <c r="BW126" s="87"/>
      <c r="BX126" s="87"/>
      <c r="BY126" s="87">
        <v>380000</v>
      </c>
      <c r="BZ126" s="87"/>
      <c r="CA126" s="87"/>
      <c r="CB126" s="85">
        <v>0</v>
      </c>
      <c r="CC126" s="87"/>
      <c r="CD126" s="87"/>
      <c r="CE126" s="87"/>
      <c r="CF126" s="90">
        <f t="shared" si="502"/>
        <v>-11100</v>
      </c>
      <c r="CG126" s="90">
        <f t="shared" si="503"/>
        <v>0</v>
      </c>
      <c r="CH126" s="9">
        <v>42328</v>
      </c>
      <c r="CI126" s="9">
        <v>23868</v>
      </c>
      <c r="CJ126" s="101">
        <f t="shared" si="504"/>
        <v>0.03</v>
      </c>
      <c r="CK126" s="101">
        <f t="shared" si="505"/>
        <v>0</v>
      </c>
      <c r="CL126" s="101">
        <f>CJ126+CK126</f>
        <v>0.03</v>
      </c>
    </row>
    <row r="127" spans="1:90" x14ac:dyDescent="0.25">
      <c r="A127" s="30"/>
      <c r="B127" s="31"/>
      <c r="C127" s="32"/>
      <c r="D127" s="33" t="s">
        <v>174</v>
      </c>
      <c r="E127" s="31"/>
      <c r="F127" s="31"/>
      <c r="G127" s="32"/>
      <c r="H127" s="34">
        <f t="shared" ref="H127:AB127" si="506">SUBTOTAL(9,H123:H126)</f>
        <v>581180</v>
      </c>
      <c r="I127" s="34">
        <f t="shared" si="506"/>
        <v>511180</v>
      </c>
      <c r="J127" s="34">
        <f t="shared" si="506"/>
        <v>3</v>
      </c>
      <c r="K127" s="34">
        <f t="shared" si="506"/>
        <v>75480</v>
      </c>
      <c r="L127" s="34">
        <f t="shared" si="506"/>
        <v>17600</v>
      </c>
      <c r="M127" s="34">
        <f t="shared" si="506"/>
        <v>418100</v>
      </c>
      <c r="N127" s="34">
        <f t="shared" si="506"/>
        <v>0</v>
      </c>
      <c r="O127" s="34">
        <f t="shared" si="506"/>
        <v>0</v>
      </c>
      <c r="P127" s="34">
        <f t="shared" si="506"/>
        <v>70000</v>
      </c>
      <c r="Q127" s="34">
        <f t="shared" si="506"/>
        <v>70000</v>
      </c>
      <c r="R127" s="34">
        <f t="shared" si="506"/>
        <v>0</v>
      </c>
      <c r="S127" s="34">
        <f t="shared" si="506"/>
        <v>0</v>
      </c>
      <c r="T127" s="34">
        <f t="shared" si="506"/>
        <v>-435700</v>
      </c>
      <c r="U127" s="34">
        <f t="shared" si="506"/>
        <v>-70000</v>
      </c>
      <c r="V127" s="34">
        <f t="shared" si="506"/>
        <v>-283205</v>
      </c>
      <c r="W127" s="34">
        <f t="shared" si="506"/>
        <v>-45500</v>
      </c>
      <c r="X127" s="34">
        <f t="shared" si="506"/>
        <v>98395</v>
      </c>
      <c r="Y127" s="34">
        <f t="shared" si="506"/>
        <v>77458</v>
      </c>
      <c r="Z127" s="48">
        <f t="shared" si="506"/>
        <v>-0.97000000000000008</v>
      </c>
      <c r="AA127" s="48">
        <f t="shared" si="506"/>
        <v>0</v>
      </c>
      <c r="AB127" s="48">
        <f t="shared" si="506"/>
        <v>-0.97000000000000008</v>
      </c>
      <c r="AC127" s="48">
        <v>-0.65</v>
      </c>
      <c r="AD127" s="48">
        <v>-0.17</v>
      </c>
      <c r="AE127" s="48">
        <f t="shared" ref="AE127:AX127" si="507">SUBTOTAL(9,AE123:AE126)</f>
        <v>-0.82000000000000006</v>
      </c>
      <c r="AF127" s="34">
        <f t="shared" si="507"/>
        <v>581180</v>
      </c>
      <c r="AG127" s="34">
        <f t="shared" si="507"/>
        <v>511180</v>
      </c>
      <c r="AH127" s="34">
        <f t="shared" si="507"/>
        <v>3</v>
      </c>
      <c r="AI127" s="34">
        <f t="shared" si="507"/>
        <v>75480</v>
      </c>
      <c r="AJ127" s="34">
        <f t="shared" si="507"/>
        <v>17600</v>
      </c>
      <c r="AK127" s="34">
        <f t="shared" si="507"/>
        <v>418100</v>
      </c>
      <c r="AL127" s="34">
        <f t="shared" si="507"/>
        <v>0</v>
      </c>
      <c r="AM127" s="34">
        <f t="shared" si="507"/>
        <v>0</v>
      </c>
      <c r="AN127" s="34">
        <f t="shared" si="507"/>
        <v>70000</v>
      </c>
      <c r="AO127" s="34">
        <f t="shared" si="507"/>
        <v>70000</v>
      </c>
      <c r="AP127" s="34">
        <f t="shared" si="507"/>
        <v>0</v>
      </c>
      <c r="AQ127" s="34">
        <f t="shared" si="507"/>
        <v>0</v>
      </c>
      <c r="AR127" s="34">
        <f t="shared" si="507"/>
        <v>-152495</v>
      </c>
      <c r="AS127" s="34">
        <f t="shared" si="507"/>
        <v>-24500</v>
      </c>
      <c r="AT127" s="34">
        <f t="shared" si="507"/>
        <v>98395</v>
      </c>
      <c r="AU127" s="34">
        <f t="shared" si="507"/>
        <v>77458</v>
      </c>
      <c r="AV127" s="48">
        <f t="shared" si="507"/>
        <v>-0.32</v>
      </c>
      <c r="AW127" s="48">
        <f t="shared" si="507"/>
        <v>0.17</v>
      </c>
      <c r="AX127" s="48">
        <f t="shared" si="507"/>
        <v>-0.15</v>
      </c>
      <c r="AY127"/>
      <c r="AZ127"/>
      <c r="BA127" s="34">
        <f t="shared" ref="BA127:BS127" si="508">SUBTOTAL(9,BA123:BA126)</f>
        <v>581180</v>
      </c>
      <c r="BB127" s="34">
        <f t="shared" si="508"/>
        <v>511180</v>
      </c>
      <c r="BC127" s="34">
        <f t="shared" si="508"/>
        <v>3</v>
      </c>
      <c r="BD127" s="34">
        <f t="shared" si="508"/>
        <v>75480</v>
      </c>
      <c r="BE127" s="34">
        <f t="shared" si="508"/>
        <v>17600</v>
      </c>
      <c r="BF127" s="34">
        <f t="shared" si="508"/>
        <v>418100</v>
      </c>
      <c r="BG127" s="34">
        <f t="shared" si="508"/>
        <v>0</v>
      </c>
      <c r="BH127" s="34">
        <f t="shared" si="508"/>
        <v>0</v>
      </c>
      <c r="BI127" s="34">
        <f t="shared" si="508"/>
        <v>70000</v>
      </c>
      <c r="BJ127" s="34">
        <f t="shared" si="508"/>
        <v>70000</v>
      </c>
      <c r="BK127" s="34">
        <f t="shared" si="508"/>
        <v>0</v>
      </c>
      <c r="BL127" s="34">
        <f t="shared" si="508"/>
        <v>0</v>
      </c>
      <c r="BM127" s="34">
        <f t="shared" si="508"/>
        <v>0</v>
      </c>
      <c r="BN127" s="34">
        <f t="shared" si="508"/>
        <v>0</v>
      </c>
      <c r="BO127" s="34">
        <f t="shared" si="508"/>
        <v>98395</v>
      </c>
      <c r="BP127" s="34">
        <f t="shared" si="508"/>
        <v>77458</v>
      </c>
      <c r="BQ127" s="48">
        <f t="shared" si="508"/>
        <v>0</v>
      </c>
      <c r="BR127" s="48">
        <f t="shared" si="508"/>
        <v>0</v>
      </c>
      <c r="BS127" s="48">
        <f t="shared" si="508"/>
        <v>0</v>
      </c>
      <c r="BT127" s="34">
        <f t="shared" ref="BT127:CL127" si="509">SUBTOTAL(9,BT123:BT126)</f>
        <v>581180</v>
      </c>
      <c r="BU127" s="34">
        <f t="shared" si="509"/>
        <v>480480</v>
      </c>
      <c r="BV127" s="34">
        <f t="shared" si="509"/>
        <v>3</v>
      </c>
      <c r="BW127" s="34">
        <f t="shared" si="509"/>
        <v>75480</v>
      </c>
      <c r="BX127" s="34">
        <f t="shared" si="509"/>
        <v>10000</v>
      </c>
      <c r="BY127" s="34">
        <f t="shared" si="509"/>
        <v>395000</v>
      </c>
      <c r="BZ127" s="34">
        <f t="shared" si="509"/>
        <v>0</v>
      </c>
      <c r="CA127" s="34">
        <f t="shared" si="509"/>
        <v>0</v>
      </c>
      <c r="CB127" s="34">
        <f t="shared" si="509"/>
        <v>100700</v>
      </c>
      <c r="CC127" s="34">
        <f t="shared" si="509"/>
        <v>20000</v>
      </c>
      <c r="CD127" s="34">
        <f t="shared" si="509"/>
        <v>80700</v>
      </c>
      <c r="CE127" s="34">
        <f t="shared" si="509"/>
        <v>0</v>
      </c>
      <c r="CF127" s="34">
        <f t="shared" si="509"/>
        <v>-30700</v>
      </c>
      <c r="CG127" s="34">
        <f t="shared" si="509"/>
        <v>30700</v>
      </c>
      <c r="CH127" s="34">
        <f t="shared" si="509"/>
        <v>98395</v>
      </c>
      <c r="CI127" s="34">
        <f t="shared" si="509"/>
        <v>77458</v>
      </c>
      <c r="CJ127" s="64">
        <f t="shared" si="509"/>
        <v>0.05</v>
      </c>
      <c r="CK127" s="64">
        <f t="shared" si="509"/>
        <v>-0.3</v>
      </c>
      <c r="CL127" s="64">
        <f t="shared" si="509"/>
        <v>-0.24999999999999997</v>
      </c>
    </row>
    <row r="128" spans="1:90" x14ac:dyDescent="0.25">
      <c r="A128" s="26">
        <v>1437</v>
      </c>
      <c r="B128" s="6">
        <v>600010104</v>
      </c>
      <c r="C128" s="27">
        <v>14451018</v>
      </c>
      <c r="D128" s="28" t="s">
        <v>70</v>
      </c>
      <c r="E128" s="6">
        <v>3123</v>
      </c>
      <c r="F128" s="6" t="s">
        <v>18</v>
      </c>
      <c r="G128" s="6" t="s">
        <v>19</v>
      </c>
      <c r="H128" s="41">
        <f>I128+P128</f>
        <v>190680</v>
      </c>
      <c r="I128" s="41">
        <f>K128+L128+M128+N128+O128</f>
        <v>75480</v>
      </c>
      <c r="J128" s="5">
        <v>3</v>
      </c>
      <c r="K128" s="9">
        <v>75480</v>
      </c>
      <c r="L128" s="9"/>
      <c r="M128" s="9"/>
      <c r="N128" s="9"/>
      <c r="O128" s="9"/>
      <c r="P128" s="41">
        <f>Q128+R128+S128</f>
        <v>115200</v>
      </c>
      <c r="Q128" s="9"/>
      <c r="R128" s="9">
        <v>115200</v>
      </c>
      <c r="S128" s="9"/>
      <c r="T128" s="73">
        <f>(L128+M128+N128)*-1</f>
        <v>0</v>
      </c>
      <c r="U128" s="73">
        <f>(Q128+R128)*-1</f>
        <v>-115200</v>
      </c>
      <c r="V128" s="9">
        <f>ROUND(T128*0.65,0)</f>
        <v>0</v>
      </c>
      <c r="W128" s="9">
        <f>ROUND(U128*0.65,0)</f>
        <v>-74880</v>
      </c>
      <c r="X128" s="9">
        <v>56067</v>
      </c>
      <c r="Y128" s="9">
        <v>27130</v>
      </c>
      <c r="Z128" s="78">
        <f>IF(T128=0,0,ROUND((T128+L128)/X128/10,2))</f>
        <v>0</v>
      </c>
      <c r="AA128" s="78">
        <f>IF(U128=0,0,ROUND((U128+Q128)/Y128/10,2))</f>
        <v>-0.42</v>
      </c>
      <c r="AB128" s="78">
        <f>Z128+AA128</f>
        <v>-0.42</v>
      </c>
      <c r="AC128" s="47">
        <v>0</v>
      </c>
      <c r="AD128" s="47">
        <v>-0.27</v>
      </c>
      <c r="AE128" s="47">
        <f>AC128+AD128</f>
        <v>-0.27</v>
      </c>
      <c r="AF128" s="41">
        <f>AG128+AN128</f>
        <v>190680</v>
      </c>
      <c r="AG128" s="41">
        <f>AI128+AJ128+AK128+AL128+AM128</f>
        <v>75480</v>
      </c>
      <c r="AH128" s="5">
        <v>3</v>
      </c>
      <c r="AI128" s="9">
        <v>75480</v>
      </c>
      <c r="AJ128" s="9"/>
      <c r="AK128" s="9"/>
      <c r="AL128" s="9"/>
      <c r="AM128" s="9"/>
      <c r="AN128" s="41">
        <f>AO128+AP128+AQ128</f>
        <v>115200</v>
      </c>
      <c r="AO128" s="9"/>
      <c r="AP128" s="9">
        <v>115200</v>
      </c>
      <c r="AQ128" s="9"/>
      <c r="AR128" s="90">
        <f>((AL128+AK128+AJ128)-((V128)*-1))*-1</f>
        <v>0</v>
      </c>
      <c r="AS128" s="90">
        <f>((AO128+AP128)-((W128)*-1))*-1</f>
        <v>-40320</v>
      </c>
      <c r="AT128" s="9">
        <v>56067</v>
      </c>
      <c r="AU128" s="9">
        <v>27130</v>
      </c>
      <c r="AV128" s="95">
        <f t="shared" ref="AV128" si="510">ROUND((AY128/AT128/10)+(AC128),2)*-1</f>
        <v>0</v>
      </c>
      <c r="AW128" s="95">
        <f t="shared" ref="AW128" si="511">ROUND((AZ128/AU128/10)+AD128,2)*-1</f>
        <v>-0.15</v>
      </c>
      <c r="AX128" s="95">
        <f>AV128+AW128</f>
        <v>-0.15</v>
      </c>
      <c r="AY128" s="97">
        <f t="shared" ref="AY128:AY129" si="512">AK128+AL128</f>
        <v>0</v>
      </c>
      <c r="AZ128" s="97">
        <f t="shared" ref="AZ128:AZ129" si="513">AP128</f>
        <v>115200</v>
      </c>
      <c r="BA128" s="98">
        <f>BB128+BI128</f>
        <v>190680</v>
      </c>
      <c r="BB128" s="98">
        <f>BD128+BE128+BF128+BG128+BH128</f>
        <v>75480</v>
      </c>
      <c r="BC128" s="99">
        <v>3</v>
      </c>
      <c r="BD128" s="90">
        <v>75480</v>
      </c>
      <c r="BE128" s="90"/>
      <c r="BF128" s="90"/>
      <c r="BG128" s="90"/>
      <c r="BH128" s="90"/>
      <c r="BI128" s="98">
        <f>BJ128+BK128+BL128</f>
        <v>115200</v>
      </c>
      <c r="BJ128" s="90"/>
      <c r="BK128" s="90">
        <v>115200</v>
      </c>
      <c r="BL128" s="90"/>
      <c r="BM128" s="90">
        <f t="shared" ref="BM128:BM129" si="514">(BE128+BF128+BG128)-(AJ128+AK128+AL128)</f>
        <v>0</v>
      </c>
      <c r="BN128" s="90">
        <f t="shared" ref="BN128:BN129" si="515">(BJ128+BK128)-(AO128+AP128)</f>
        <v>0</v>
      </c>
      <c r="BO128" s="9">
        <v>56067</v>
      </c>
      <c r="BP128" s="9">
        <v>27130</v>
      </c>
      <c r="BQ128" s="95">
        <f t="shared" ref="BQ128" si="516">ROUND(((BF128+BG128)-(AK128+AL128))/BO128/10,2)*-1</f>
        <v>0</v>
      </c>
      <c r="BR128" s="95">
        <f t="shared" ref="BR128" si="517">ROUND(((BK128-AP128)/BP128/10),2)*-1</f>
        <v>0</v>
      </c>
      <c r="BS128" s="95">
        <f>BQ128+BR128</f>
        <v>0</v>
      </c>
      <c r="BT128" s="98">
        <f>BU128+CB128</f>
        <v>165860</v>
      </c>
      <c r="BU128" s="98">
        <f>BW128+BX128+BY128+BZ128+CA128</f>
        <v>75480</v>
      </c>
      <c r="BV128" s="5">
        <v>3</v>
      </c>
      <c r="BW128" s="9">
        <v>75480</v>
      </c>
      <c r="BX128" s="87"/>
      <c r="BY128" s="87"/>
      <c r="BZ128" s="87"/>
      <c r="CA128" s="87"/>
      <c r="CB128" s="85">
        <f t="shared" ref="CB128:CB129" si="518">CC128+CD128+CE128</f>
        <v>90380</v>
      </c>
      <c r="CC128" s="87"/>
      <c r="CD128" s="104">
        <v>90380</v>
      </c>
      <c r="CE128" s="87"/>
      <c r="CF128" s="90">
        <f t="shared" ref="CF128:CF129" si="519">(BX128+BY128+BZ128)-(BE128+BF128+BG128)</f>
        <v>0</v>
      </c>
      <c r="CG128" s="90">
        <f t="shared" ref="CG128:CG129" si="520">(CC128+CD128)-(BJ128+BK128)</f>
        <v>-24820</v>
      </c>
      <c r="CH128" s="9">
        <v>56067</v>
      </c>
      <c r="CI128" s="9">
        <v>27130</v>
      </c>
      <c r="CJ128" s="101">
        <f t="shared" ref="CJ128" si="521">ROUND(((BY128+BZ128)-(BF128+BG128))/CH128/10,2)*-1</f>
        <v>0</v>
      </c>
      <c r="CK128" s="101">
        <f t="shared" ref="CK128" si="522">ROUND(((CD128-BK128)/CI128/10),2)*-1</f>
        <v>0.09</v>
      </c>
      <c r="CL128" s="101">
        <f>CJ128+CK128</f>
        <v>0.09</v>
      </c>
    </row>
    <row r="129" spans="1:90" x14ac:dyDescent="0.25">
      <c r="A129" s="5">
        <v>1437</v>
      </c>
      <c r="B129" s="2">
        <v>600010104</v>
      </c>
      <c r="C129" s="7">
        <v>14451018</v>
      </c>
      <c r="D129" s="8" t="s">
        <v>70</v>
      </c>
      <c r="E129" s="20">
        <v>3123</v>
      </c>
      <c r="F129" s="20" t="s">
        <v>110</v>
      </c>
      <c r="G129" s="20" t="s">
        <v>96</v>
      </c>
      <c r="H129" s="41">
        <f>I129+P129</f>
        <v>0</v>
      </c>
      <c r="I129" s="41">
        <f>K129+L129+M129+N129+O129</f>
        <v>0</v>
      </c>
      <c r="J129" s="5"/>
      <c r="K129" s="9"/>
      <c r="L129" s="9"/>
      <c r="M129" s="9"/>
      <c r="N129" s="9"/>
      <c r="O129" s="9"/>
      <c r="P129" s="41">
        <f>Q129+R129+S129</f>
        <v>0</v>
      </c>
      <c r="Q129" s="9"/>
      <c r="R129" s="9"/>
      <c r="S129" s="9"/>
      <c r="T129" s="73">
        <f>(L129+M129+N129)*-1</f>
        <v>0</v>
      </c>
      <c r="U129" s="73">
        <f>(Q129+R129)*-1</f>
        <v>0</v>
      </c>
      <c r="V129" s="9">
        <f>ROUND(T129*0.65,0)</f>
        <v>0</v>
      </c>
      <c r="W129" s="9">
        <f>ROUND(U129*0.65,0)</f>
        <v>0</v>
      </c>
      <c r="X129" s="46" t="s">
        <v>225</v>
      </c>
      <c r="Y129" s="46" t="s">
        <v>225</v>
      </c>
      <c r="Z129" s="78">
        <f>IF(T129=0,0,ROUND((T129+L129)/X129/10,2))</f>
        <v>0</v>
      </c>
      <c r="AA129" s="78">
        <f>IF(U129=0,0,ROUND((U129+Q129)/Y129/10,2))</f>
        <v>0</v>
      </c>
      <c r="AB129" s="78">
        <f>Z129+AA129</f>
        <v>0</v>
      </c>
      <c r="AC129" s="47">
        <v>0</v>
      </c>
      <c r="AD129" s="47">
        <v>0</v>
      </c>
      <c r="AE129" s="47">
        <f>AC129+AD129</f>
        <v>0</v>
      </c>
      <c r="AF129" s="41">
        <f>AG129+AN129</f>
        <v>0</v>
      </c>
      <c r="AG129" s="41">
        <f>AI129+AJ129+AK129+AL129+AM129</f>
        <v>0</v>
      </c>
      <c r="AH129" s="5"/>
      <c r="AI129" s="9"/>
      <c r="AJ129" s="9"/>
      <c r="AK129" s="9"/>
      <c r="AL129" s="9"/>
      <c r="AM129" s="9"/>
      <c r="AN129" s="41">
        <f>AO129+AP129+AQ129</f>
        <v>0</v>
      </c>
      <c r="AO129" s="9"/>
      <c r="AP129" s="9"/>
      <c r="AQ129" s="9"/>
      <c r="AR129" s="90">
        <f>((AL129+AK129+AJ129)-((V129)*-1))*-1</f>
        <v>0</v>
      </c>
      <c r="AS129" s="90">
        <f>((AO129+AP129)-((W129)*-1))*-1</f>
        <v>0</v>
      </c>
      <c r="AT129" s="46" t="s">
        <v>225</v>
      </c>
      <c r="AU129" s="46" t="s">
        <v>225</v>
      </c>
      <c r="AV129" s="95">
        <v>0</v>
      </c>
      <c r="AW129" s="95">
        <v>0</v>
      </c>
      <c r="AX129" s="95">
        <f>AV129+AW129</f>
        <v>0</v>
      </c>
      <c r="AY129" s="97">
        <f t="shared" si="512"/>
        <v>0</v>
      </c>
      <c r="AZ129" s="97">
        <f t="shared" si="513"/>
        <v>0</v>
      </c>
      <c r="BA129" s="98">
        <f>BB129+BI129</f>
        <v>0</v>
      </c>
      <c r="BB129" s="98">
        <f>BD129+BE129+BF129+BG129+BH129</f>
        <v>0</v>
      </c>
      <c r="BC129" s="99"/>
      <c r="BD129" s="90"/>
      <c r="BE129" s="90"/>
      <c r="BF129" s="90"/>
      <c r="BG129" s="90"/>
      <c r="BH129" s="90"/>
      <c r="BI129" s="98">
        <f>BJ129+BK129+BL129</f>
        <v>0</v>
      </c>
      <c r="BJ129" s="90"/>
      <c r="BK129" s="90"/>
      <c r="BL129" s="90"/>
      <c r="BM129" s="90">
        <f t="shared" si="514"/>
        <v>0</v>
      </c>
      <c r="BN129" s="90">
        <f t="shared" si="515"/>
        <v>0</v>
      </c>
      <c r="BO129" s="46" t="s">
        <v>225</v>
      </c>
      <c r="BP129" s="46" t="s">
        <v>225</v>
      </c>
      <c r="BQ129" s="95">
        <v>0</v>
      </c>
      <c r="BR129" s="95">
        <v>0</v>
      </c>
      <c r="BS129" s="95">
        <f>BQ129+BR129</f>
        <v>0</v>
      </c>
      <c r="BT129" s="98">
        <f>BU129+CB129</f>
        <v>0</v>
      </c>
      <c r="BU129" s="98">
        <f>BW129+BX129+BY129+BZ129+CA129</f>
        <v>0</v>
      </c>
      <c r="BV129" s="5"/>
      <c r="BW129" s="9"/>
      <c r="BX129" s="87"/>
      <c r="BY129" s="87"/>
      <c r="BZ129" s="87"/>
      <c r="CA129" s="87"/>
      <c r="CB129" s="85">
        <f t="shared" si="518"/>
        <v>0</v>
      </c>
      <c r="CC129" s="87"/>
      <c r="CD129" s="87"/>
      <c r="CE129" s="87"/>
      <c r="CF129" s="90">
        <f t="shared" si="519"/>
        <v>0</v>
      </c>
      <c r="CG129" s="90">
        <f t="shared" si="520"/>
        <v>0</v>
      </c>
      <c r="CH129" s="46" t="s">
        <v>225</v>
      </c>
      <c r="CI129" s="46" t="s">
        <v>225</v>
      </c>
      <c r="CJ129" s="101">
        <v>0</v>
      </c>
      <c r="CK129" s="101">
        <v>0</v>
      </c>
      <c r="CL129" s="101">
        <f>CJ129+CK129</f>
        <v>0</v>
      </c>
    </row>
    <row r="130" spans="1:90" x14ac:dyDescent="0.25">
      <c r="A130" s="30"/>
      <c r="B130" s="31"/>
      <c r="C130" s="32"/>
      <c r="D130" s="33" t="s">
        <v>175</v>
      </c>
      <c r="E130" s="35"/>
      <c r="F130" s="35"/>
      <c r="G130" s="35"/>
      <c r="H130" s="34">
        <f t="shared" ref="H130:AB130" si="523">SUBTOTAL(9,H128:H129)</f>
        <v>190680</v>
      </c>
      <c r="I130" s="34">
        <f t="shared" si="523"/>
        <v>75480</v>
      </c>
      <c r="J130" s="34">
        <f t="shared" si="523"/>
        <v>3</v>
      </c>
      <c r="K130" s="34">
        <f t="shared" si="523"/>
        <v>75480</v>
      </c>
      <c r="L130" s="34">
        <f t="shared" si="523"/>
        <v>0</v>
      </c>
      <c r="M130" s="34">
        <f t="shared" si="523"/>
        <v>0</v>
      </c>
      <c r="N130" s="34">
        <f t="shared" si="523"/>
        <v>0</v>
      </c>
      <c r="O130" s="34">
        <f t="shared" si="523"/>
        <v>0</v>
      </c>
      <c r="P130" s="34">
        <f t="shared" si="523"/>
        <v>115200</v>
      </c>
      <c r="Q130" s="34">
        <f t="shared" si="523"/>
        <v>0</v>
      </c>
      <c r="R130" s="34">
        <f t="shared" si="523"/>
        <v>115200</v>
      </c>
      <c r="S130" s="34">
        <f t="shared" si="523"/>
        <v>0</v>
      </c>
      <c r="T130" s="34">
        <f t="shared" si="523"/>
        <v>0</v>
      </c>
      <c r="U130" s="34">
        <f t="shared" si="523"/>
        <v>-115200</v>
      </c>
      <c r="V130" s="34">
        <f t="shared" si="523"/>
        <v>0</v>
      </c>
      <c r="W130" s="34">
        <f t="shared" si="523"/>
        <v>-74880</v>
      </c>
      <c r="X130" s="34">
        <f t="shared" si="523"/>
        <v>56067</v>
      </c>
      <c r="Y130" s="34">
        <f t="shared" si="523"/>
        <v>27130</v>
      </c>
      <c r="Z130" s="48">
        <f t="shared" si="523"/>
        <v>0</v>
      </c>
      <c r="AA130" s="48">
        <f t="shared" si="523"/>
        <v>-0.42</v>
      </c>
      <c r="AB130" s="48">
        <f t="shared" si="523"/>
        <v>-0.42</v>
      </c>
      <c r="AC130" s="48">
        <v>0</v>
      </c>
      <c r="AD130" s="48">
        <v>-0.27</v>
      </c>
      <c r="AE130" s="48">
        <f t="shared" ref="AE130:AX130" si="524">SUBTOTAL(9,AE128:AE129)</f>
        <v>-0.27</v>
      </c>
      <c r="AF130" s="34">
        <f t="shared" si="524"/>
        <v>190680</v>
      </c>
      <c r="AG130" s="34">
        <f t="shared" si="524"/>
        <v>75480</v>
      </c>
      <c r="AH130" s="34">
        <f t="shared" si="524"/>
        <v>3</v>
      </c>
      <c r="AI130" s="34">
        <f t="shared" si="524"/>
        <v>75480</v>
      </c>
      <c r="AJ130" s="34">
        <f t="shared" si="524"/>
        <v>0</v>
      </c>
      <c r="AK130" s="34">
        <f t="shared" si="524"/>
        <v>0</v>
      </c>
      <c r="AL130" s="34">
        <f t="shared" si="524"/>
        <v>0</v>
      </c>
      <c r="AM130" s="34">
        <f t="shared" si="524"/>
        <v>0</v>
      </c>
      <c r="AN130" s="34">
        <f t="shared" si="524"/>
        <v>115200</v>
      </c>
      <c r="AO130" s="34">
        <f t="shared" si="524"/>
        <v>0</v>
      </c>
      <c r="AP130" s="34">
        <f t="shared" si="524"/>
        <v>115200</v>
      </c>
      <c r="AQ130" s="34">
        <f t="shared" si="524"/>
        <v>0</v>
      </c>
      <c r="AR130" s="34">
        <f t="shared" si="524"/>
        <v>0</v>
      </c>
      <c r="AS130" s="34">
        <f t="shared" si="524"/>
        <v>-40320</v>
      </c>
      <c r="AT130" s="34">
        <f t="shared" si="524"/>
        <v>56067</v>
      </c>
      <c r="AU130" s="34">
        <f t="shared" si="524"/>
        <v>27130</v>
      </c>
      <c r="AV130" s="48">
        <f t="shared" si="524"/>
        <v>0</v>
      </c>
      <c r="AW130" s="48">
        <f t="shared" si="524"/>
        <v>-0.15</v>
      </c>
      <c r="AX130" s="48">
        <f t="shared" si="524"/>
        <v>-0.15</v>
      </c>
      <c r="AY130"/>
      <c r="AZ130"/>
      <c r="BA130" s="34">
        <f t="shared" ref="BA130:BS130" si="525">SUBTOTAL(9,BA128:BA129)</f>
        <v>190680</v>
      </c>
      <c r="BB130" s="34">
        <f t="shared" si="525"/>
        <v>75480</v>
      </c>
      <c r="BC130" s="34">
        <f t="shared" si="525"/>
        <v>3</v>
      </c>
      <c r="BD130" s="34">
        <f t="shared" si="525"/>
        <v>75480</v>
      </c>
      <c r="BE130" s="34">
        <f t="shared" si="525"/>
        <v>0</v>
      </c>
      <c r="BF130" s="34">
        <f t="shared" si="525"/>
        <v>0</v>
      </c>
      <c r="BG130" s="34">
        <f t="shared" si="525"/>
        <v>0</v>
      </c>
      <c r="BH130" s="34">
        <f t="shared" si="525"/>
        <v>0</v>
      </c>
      <c r="BI130" s="34">
        <f t="shared" si="525"/>
        <v>115200</v>
      </c>
      <c r="BJ130" s="34">
        <f t="shared" si="525"/>
        <v>0</v>
      </c>
      <c r="BK130" s="34">
        <f t="shared" si="525"/>
        <v>115200</v>
      </c>
      <c r="BL130" s="34">
        <f t="shared" si="525"/>
        <v>0</v>
      </c>
      <c r="BM130" s="34">
        <f t="shared" si="525"/>
        <v>0</v>
      </c>
      <c r="BN130" s="34">
        <f t="shared" si="525"/>
        <v>0</v>
      </c>
      <c r="BO130" s="34">
        <f t="shared" si="525"/>
        <v>56067</v>
      </c>
      <c r="BP130" s="34">
        <f t="shared" si="525"/>
        <v>27130</v>
      </c>
      <c r="BQ130" s="48">
        <f t="shared" si="525"/>
        <v>0</v>
      </c>
      <c r="BR130" s="48">
        <f t="shared" si="525"/>
        <v>0</v>
      </c>
      <c r="BS130" s="48">
        <f t="shared" si="525"/>
        <v>0</v>
      </c>
      <c r="BT130" s="34">
        <f t="shared" ref="BT130:CL130" si="526">SUBTOTAL(9,BT128:BT129)</f>
        <v>165860</v>
      </c>
      <c r="BU130" s="34">
        <f t="shared" si="526"/>
        <v>75480</v>
      </c>
      <c r="BV130" s="34">
        <f t="shared" si="526"/>
        <v>3</v>
      </c>
      <c r="BW130" s="34">
        <f t="shared" si="526"/>
        <v>75480</v>
      </c>
      <c r="BX130" s="34">
        <f t="shared" si="526"/>
        <v>0</v>
      </c>
      <c r="BY130" s="34">
        <f t="shared" si="526"/>
        <v>0</v>
      </c>
      <c r="BZ130" s="34">
        <f t="shared" si="526"/>
        <v>0</v>
      </c>
      <c r="CA130" s="34">
        <f t="shared" si="526"/>
        <v>0</v>
      </c>
      <c r="CB130" s="34">
        <f t="shared" si="526"/>
        <v>90380</v>
      </c>
      <c r="CC130" s="34">
        <f t="shared" si="526"/>
        <v>0</v>
      </c>
      <c r="CD130" s="34">
        <f t="shared" si="526"/>
        <v>90380</v>
      </c>
      <c r="CE130" s="34">
        <f t="shared" si="526"/>
        <v>0</v>
      </c>
      <c r="CF130" s="34">
        <f t="shared" si="526"/>
        <v>0</v>
      </c>
      <c r="CG130" s="34">
        <f t="shared" si="526"/>
        <v>-24820</v>
      </c>
      <c r="CH130" s="34">
        <f t="shared" si="526"/>
        <v>56067</v>
      </c>
      <c r="CI130" s="34">
        <f t="shared" si="526"/>
        <v>27130</v>
      </c>
      <c r="CJ130" s="64">
        <f t="shared" si="526"/>
        <v>0</v>
      </c>
      <c r="CK130" s="64">
        <f t="shared" si="526"/>
        <v>0.09</v>
      </c>
      <c r="CL130" s="64">
        <f t="shared" si="526"/>
        <v>0.09</v>
      </c>
    </row>
    <row r="131" spans="1:90" x14ac:dyDescent="0.25">
      <c r="A131" s="26">
        <v>1438</v>
      </c>
      <c r="B131" s="6">
        <v>600010490</v>
      </c>
      <c r="C131" s="27">
        <v>18385036</v>
      </c>
      <c r="D131" s="28" t="s">
        <v>46</v>
      </c>
      <c r="E131" s="6">
        <v>3123</v>
      </c>
      <c r="F131" s="6" t="s">
        <v>18</v>
      </c>
      <c r="G131" s="6" t="s">
        <v>19</v>
      </c>
      <c r="H131" s="41">
        <f>I131+P131</f>
        <v>792000</v>
      </c>
      <c r="I131" s="41">
        <f>K131+L131+M131+N131+O131</f>
        <v>0</v>
      </c>
      <c r="J131" s="5"/>
      <c r="K131" s="9"/>
      <c r="L131" s="9"/>
      <c r="M131" s="9"/>
      <c r="N131" s="9"/>
      <c r="O131" s="9"/>
      <c r="P131" s="41">
        <f>Q131+R131+S131</f>
        <v>792000</v>
      </c>
      <c r="Q131" s="9"/>
      <c r="R131" s="9">
        <v>792000</v>
      </c>
      <c r="S131" s="9"/>
      <c r="T131" s="73">
        <f>(L131+M131+N131)*-1</f>
        <v>0</v>
      </c>
      <c r="U131" s="73">
        <f>(Q131+R131)*-1</f>
        <v>-792000</v>
      </c>
      <c r="V131" s="9">
        <f>ROUND(T131*0.65,0)</f>
        <v>0</v>
      </c>
      <c r="W131" s="9">
        <f>ROUND(U131*0.65,0)</f>
        <v>-514800</v>
      </c>
      <c r="X131" s="9">
        <v>56067</v>
      </c>
      <c r="Y131" s="9">
        <v>27130</v>
      </c>
      <c r="Z131" s="78">
        <f>IF(T131=0,0,ROUND((T131+L131)/X131/10,2))</f>
        <v>0</v>
      </c>
      <c r="AA131" s="78">
        <f>IF(U131=0,0,ROUND((U131+Q131)/Y131/10,2))</f>
        <v>-2.92</v>
      </c>
      <c r="AB131" s="78">
        <f>Z131+AA131</f>
        <v>-2.92</v>
      </c>
      <c r="AC131" s="47">
        <v>0</v>
      </c>
      <c r="AD131" s="47">
        <v>-1.9</v>
      </c>
      <c r="AE131" s="47">
        <f>AC131+AD131</f>
        <v>-1.9</v>
      </c>
      <c r="AF131" s="41">
        <f>AG131+AN131</f>
        <v>1003400</v>
      </c>
      <c r="AG131" s="41">
        <f>AI131+AJ131+AK131+AL131+AM131</f>
        <v>0</v>
      </c>
      <c r="AH131" s="86"/>
      <c r="AI131" s="87"/>
      <c r="AJ131" s="87"/>
      <c r="AK131" s="87"/>
      <c r="AL131" s="87"/>
      <c r="AM131" s="87"/>
      <c r="AN131" s="85">
        <f>AO131+AP131+AQ131</f>
        <v>1003400</v>
      </c>
      <c r="AO131" s="87">
        <v>125000</v>
      </c>
      <c r="AP131" s="87">
        <v>878400</v>
      </c>
      <c r="AQ131" s="9"/>
      <c r="AR131" s="90">
        <f>((AL131+AK131+AJ131)-((V131)*-1))*-1</f>
        <v>0</v>
      </c>
      <c r="AS131" s="90">
        <f>((AO131+AP131)-((W131)*-1))*-1</f>
        <v>-488600</v>
      </c>
      <c r="AT131" s="9">
        <v>56067</v>
      </c>
      <c r="AU131" s="9">
        <v>27130</v>
      </c>
      <c r="AV131" s="95">
        <f t="shared" ref="AV131" si="527">ROUND((AY131/AT131/10)+(AC131),2)*-1</f>
        <v>0</v>
      </c>
      <c r="AW131" s="95">
        <f t="shared" ref="AW131" si="528">ROUND((AZ131/AU131/10)+AD131,2)*-1</f>
        <v>-1.34</v>
      </c>
      <c r="AX131" s="95">
        <f>AV131+AW131</f>
        <v>-1.34</v>
      </c>
      <c r="AY131" s="97">
        <f t="shared" ref="AY131:AY132" si="529">AK131+AL131</f>
        <v>0</v>
      </c>
      <c r="AZ131" s="97">
        <f t="shared" ref="AZ131:AZ132" si="530">AP131</f>
        <v>878400</v>
      </c>
      <c r="BA131" s="98">
        <f>BB131+BI131</f>
        <v>1003400</v>
      </c>
      <c r="BB131" s="98">
        <f>BD131+BE131+BF131+BG131+BH131</f>
        <v>0</v>
      </c>
      <c r="BC131" s="99"/>
      <c r="BD131" s="90"/>
      <c r="BE131" s="90"/>
      <c r="BF131" s="90"/>
      <c r="BG131" s="90"/>
      <c r="BH131" s="90"/>
      <c r="BI131" s="98">
        <f>BJ131+BK131+BL131</f>
        <v>1003400</v>
      </c>
      <c r="BJ131" s="90">
        <v>125000</v>
      </c>
      <c r="BK131" s="90">
        <v>878400</v>
      </c>
      <c r="BL131" s="90"/>
      <c r="BM131" s="90">
        <f t="shared" ref="BM131:BM132" si="531">(BE131+BF131+BG131)-(AJ131+AK131+AL131)</f>
        <v>0</v>
      </c>
      <c r="BN131" s="90">
        <f t="shared" ref="BN131:BN132" si="532">(BJ131+BK131)-(AO131+AP131)</f>
        <v>0</v>
      </c>
      <c r="BO131" s="9">
        <v>56067</v>
      </c>
      <c r="BP131" s="9">
        <v>27130</v>
      </c>
      <c r="BQ131" s="95">
        <f t="shared" ref="BQ131" si="533">ROUND(((BF131+BG131)-(AK131+AL131))/BO131/10,2)*-1</f>
        <v>0</v>
      </c>
      <c r="BR131" s="95">
        <f t="shared" ref="BR131" si="534">ROUND(((BK131-AP131)/BP131/10),2)*-1</f>
        <v>0</v>
      </c>
      <c r="BS131" s="95">
        <f>BQ131+BR131</f>
        <v>0</v>
      </c>
      <c r="BT131" s="98">
        <f>BU131+CB131</f>
        <v>1003400</v>
      </c>
      <c r="BU131" s="98">
        <f>BW131+BX131+BY131+BZ131+CA131</f>
        <v>0</v>
      </c>
      <c r="BV131" s="99"/>
      <c r="BW131" s="90"/>
      <c r="BX131" s="90"/>
      <c r="BY131" s="90"/>
      <c r="BZ131" s="90"/>
      <c r="CA131" s="90"/>
      <c r="CB131" s="98">
        <f>CC131+CD131+CE131</f>
        <v>1003400</v>
      </c>
      <c r="CC131" s="90">
        <v>125000</v>
      </c>
      <c r="CD131" s="90">
        <v>878400</v>
      </c>
      <c r="CE131" s="90"/>
      <c r="CF131" s="90">
        <f t="shared" ref="CF131:CF132" si="535">(BX131+BY131+BZ131)-(BE131+BF131+BG131)</f>
        <v>0</v>
      </c>
      <c r="CG131" s="90">
        <f t="shared" ref="CG131:CG132" si="536">(CC131+CD131)-(BJ131+BK131)</f>
        <v>0</v>
      </c>
      <c r="CH131" s="9">
        <v>56067</v>
      </c>
      <c r="CI131" s="9">
        <v>27130</v>
      </c>
      <c r="CJ131" s="101">
        <f t="shared" ref="CJ131" si="537">ROUND(((BY131+BZ131)-(BF131+BG131))/CH131/10,2)*-1</f>
        <v>0</v>
      </c>
      <c r="CK131" s="101">
        <f t="shared" ref="CK131" si="538">ROUND(((CD131-BK131)/CI131/10),2)*-1</f>
        <v>0</v>
      </c>
      <c r="CL131" s="101">
        <f>CJ131+CK131</f>
        <v>0</v>
      </c>
    </row>
    <row r="132" spans="1:90" x14ac:dyDescent="0.25">
      <c r="A132" s="5">
        <v>1438</v>
      </c>
      <c r="B132" s="2">
        <v>600010490</v>
      </c>
      <c r="C132" s="7">
        <v>18385036</v>
      </c>
      <c r="D132" s="8" t="s">
        <v>46</v>
      </c>
      <c r="E132" s="20">
        <v>3123</v>
      </c>
      <c r="F132" s="20" t="s">
        <v>110</v>
      </c>
      <c r="G132" s="20" t="s">
        <v>96</v>
      </c>
      <c r="H132" s="41">
        <f>I132+P132</f>
        <v>0</v>
      </c>
      <c r="I132" s="41">
        <f>K132+L132+M132+N132+O132</f>
        <v>0</v>
      </c>
      <c r="J132" s="5"/>
      <c r="K132" s="9"/>
      <c r="L132" s="9"/>
      <c r="M132" s="9"/>
      <c r="N132" s="9"/>
      <c r="O132" s="9"/>
      <c r="P132" s="41">
        <f>Q132+R132+S132</f>
        <v>0</v>
      </c>
      <c r="Q132" s="9"/>
      <c r="R132" s="9"/>
      <c r="S132" s="9"/>
      <c r="T132" s="73">
        <f>(L132+M132+N132)*-1</f>
        <v>0</v>
      </c>
      <c r="U132" s="73">
        <f>(Q132+R132)*-1</f>
        <v>0</v>
      </c>
      <c r="V132" s="9">
        <f>ROUND(T132*0.65,0)</f>
        <v>0</v>
      </c>
      <c r="W132" s="9">
        <f>ROUND(U132*0.65,0)</f>
        <v>0</v>
      </c>
      <c r="X132" s="46" t="s">
        <v>225</v>
      </c>
      <c r="Y132" s="46" t="s">
        <v>225</v>
      </c>
      <c r="Z132" s="78">
        <f>IF(T132=0,0,ROUND((T132+L132)/X132/10,2))</f>
        <v>0</v>
      </c>
      <c r="AA132" s="78">
        <f>IF(U132=0,0,ROUND((U132+Q132)/Y132/10,2))</f>
        <v>0</v>
      </c>
      <c r="AB132" s="78">
        <f>Z132+AA132</f>
        <v>0</v>
      </c>
      <c r="AC132" s="47">
        <v>0</v>
      </c>
      <c r="AD132" s="47">
        <v>0</v>
      </c>
      <c r="AE132" s="47">
        <f>AC132+AD132</f>
        <v>0</v>
      </c>
      <c r="AF132" s="41">
        <f>AG132+AN132</f>
        <v>0</v>
      </c>
      <c r="AG132" s="41">
        <f>AI132+AJ132+AK132+AL132+AM132</f>
        <v>0</v>
      </c>
      <c r="AH132" s="86"/>
      <c r="AI132" s="87"/>
      <c r="AJ132" s="87"/>
      <c r="AK132" s="87"/>
      <c r="AL132" s="87"/>
      <c r="AM132" s="87"/>
      <c r="AN132" s="85">
        <f>AO132+AP132+AQ132</f>
        <v>0</v>
      </c>
      <c r="AO132" s="87"/>
      <c r="AP132" s="87"/>
      <c r="AQ132" s="9"/>
      <c r="AR132" s="90">
        <f>((AL132+AK132+AJ132)-((V132)*-1))*-1</f>
        <v>0</v>
      </c>
      <c r="AS132" s="90">
        <f>((AO132+AP132)-((W132)*-1))*-1</f>
        <v>0</v>
      </c>
      <c r="AT132" s="46" t="s">
        <v>225</v>
      </c>
      <c r="AU132" s="46" t="s">
        <v>225</v>
      </c>
      <c r="AV132" s="95">
        <v>0</v>
      </c>
      <c r="AW132" s="95">
        <v>0</v>
      </c>
      <c r="AX132" s="95">
        <f>AV132+AW132</f>
        <v>0</v>
      </c>
      <c r="AY132" s="97">
        <f t="shared" si="529"/>
        <v>0</v>
      </c>
      <c r="AZ132" s="97">
        <f t="shared" si="530"/>
        <v>0</v>
      </c>
      <c r="BA132" s="98">
        <f>BB132+BI132</f>
        <v>0</v>
      </c>
      <c r="BB132" s="98">
        <f>BD132+BE132+BF132+BG132+BH132</f>
        <v>0</v>
      </c>
      <c r="BC132" s="99"/>
      <c r="BD132" s="90"/>
      <c r="BE132" s="90"/>
      <c r="BF132" s="90"/>
      <c r="BG132" s="90"/>
      <c r="BH132" s="90"/>
      <c r="BI132" s="98">
        <f>BJ132+BK132+BL132</f>
        <v>0</v>
      </c>
      <c r="BJ132" s="90"/>
      <c r="BK132" s="90"/>
      <c r="BL132" s="90"/>
      <c r="BM132" s="90">
        <f t="shared" si="531"/>
        <v>0</v>
      </c>
      <c r="BN132" s="90">
        <f t="shared" si="532"/>
        <v>0</v>
      </c>
      <c r="BO132" s="46" t="s">
        <v>225</v>
      </c>
      <c r="BP132" s="46" t="s">
        <v>225</v>
      </c>
      <c r="BQ132" s="95">
        <v>0</v>
      </c>
      <c r="BR132" s="95">
        <v>0</v>
      </c>
      <c r="BS132" s="95">
        <f>BQ132+BR132</f>
        <v>0</v>
      </c>
      <c r="BT132" s="98">
        <f>BU132+CB132</f>
        <v>0</v>
      </c>
      <c r="BU132" s="98">
        <f>BW132+BX132+BY132+BZ132+CA132</f>
        <v>0</v>
      </c>
      <c r="BV132" s="99"/>
      <c r="BW132" s="90"/>
      <c r="BX132" s="90"/>
      <c r="BY132" s="90"/>
      <c r="BZ132" s="90"/>
      <c r="CA132" s="90"/>
      <c r="CB132" s="98">
        <f>CC132+CD132+CE132</f>
        <v>0</v>
      </c>
      <c r="CC132" s="90"/>
      <c r="CD132" s="90"/>
      <c r="CE132" s="90"/>
      <c r="CF132" s="90">
        <f t="shared" si="535"/>
        <v>0</v>
      </c>
      <c r="CG132" s="90">
        <f t="shared" si="536"/>
        <v>0</v>
      </c>
      <c r="CH132" s="46" t="s">
        <v>225</v>
      </c>
      <c r="CI132" s="46" t="s">
        <v>225</v>
      </c>
      <c r="CJ132" s="101">
        <v>0</v>
      </c>
      <c r="CK132" s="101">
        <v>0</v>
      </c>
      <c r="CL132" s="101">
        <f>CJ132+CK132</f>
        <v>0</v>
      </c>
    </row>
    <row r="133" spans="1:90" x14ac:dyDescent="0.25">
      <c r="A133" s="30"/>
      <c r="B133" s="31"/>
      <c r="C133" s="32"/>
      <c r="D133" s="33" t="s">
        <v>176</v>
      </c>
      <c r="E133" s="35"/>
      <c r="F133" s="35"/>
      <c r="G133" s="35"/>
      <c r="H133" s="34">
        <f t="shared" ref="H133:AB133" si="539">SUBTOTAL(9,H131:H132)</f>
        <v>792000</v>
      </c>
      <c r="I133" s="34">
        <f t="shared" si="539"/>
        <v>0</v>
      </c>
      <c r="J133" s="34">
        <f t="shared" si="539"/>
        <v>0</v>
      </c>
      <c r="K133" s="34">
        <f t="shared" si="539"/>
        <v>0</v>
      </c>
      <c r="L133" s="34">
        <f t="shared" si="539"/>
        <v>0</v>
      </c>
      <c r="M133" s="34">
        <f t="shared" si="539"/>
        <v>0</v>
      </c>
      <c r="N133" s="34">
        <f t="shared" si="539"/>
        <v>0</v>
      </c>
      <c r="O133" s="34">
        <f t="shared" si="539"/>
        <v>0</v>
      </c>
      <c r="P133" s="34">
        <f t="shared" si="539"/>
        <v>792000</v>
      </c>
      <c r="Q133" s="34">
        <f t="shared" si="539"/>
        <v>0</v>
      </c>
      <c r="R133" s="34">
        <f t="shared" si="539"/>
        <v>792000</v>
      </c>
      <c r="S133" s="34">
        <f t="shared" si="539"/>
        <v>0</v>
      </c>
      <c r="T133" s="34">
        <f t="shared" si="539"/>
        <v>0</v>
      </c>
      <c r="U133" s="34">
        <f t="shared" si="539"/>
        <v>-792000</v>
      </c>
      <c r="V133" s="34">
        <f t="shared" si="539"/>
        <v>0</v>
      </c>
      <c r="W133" s="34">
        <f t="shared" si="539"/>
        <v>-514800</v>
      </c>
      <c r="X133" s="34">
        <f t="shared" si="539"/>
        <v>56067</v>
      </c>
      <c r="Y133" s="34">
        <f t="shared" si="539"/>
        <v>27130</v>
      </c>
      <c r="Z133" s="48">
        <f t="shared" si="539"/>
        <v>0</v>
      </c>
      <c r="AA133" s="48">
        <f t="shared" si="539"/>
        <v>-2.92</v>
      </c>
      <c r="AB133" s="48">
        <f t="shared" si="539"/>
        <v>-2.92</v>
      </c>
      <c r="AC133" s="48">
        <v>0</v>
      </c>
      <c r="AD133" s="48">
        <v>-1.9</v>
      </c>
      <c r="AE133" s="48">
        <f t="shared" ref="AE133:AX133" si="540">SUBTOTAL(9,AE131:AE132)</f>
        <v>-1.9</v>
      </c>
      <c r="AF133" s="34">
        <f t="shared" si="540"/>
        <v>1003400</v>
      </c>
      <c r="AG133" s="34">
        <f t="shared" si="540"/>
        <v>0</v>
      </c>
      <c r="AH133" s="34">
        <f t="shared" si="540"/>
        <v>0</v>
      </c>
      <c r="AI133" s="34">
        <f t="shared" si="540"/>
        <v>0</v>
      </c>
      <c r="AJ133" s="34">
        <f t="shared" si="540"/>
        <v>0</v>
      </c>
      <c r="AK133" s="34">
        <f t="shared" si="540"/>
        <v>0</v>
      </c>
      <c r="AL133" s="34">
        <f t="shared" si="540"/>
        <v>0</v>
      </c>
      <c r="AM133" s="34">
        <f t="shared" si="540"/>
        <v>0</v>
      </c>
      <c r="AN133" s="34">
        <f t="shared" si="540"/>
        <v>1003400</v>
      </c>
      <c r="AO133" s="34">
        <f t="shared" si="540"/>
        <v>125000</v>
      </c>
      <c r="AP133" s="34">
        <f t="shared" si="540"/>
        <v>878400</v>
      </c>
      <c r="AQ133" s="34">
        <f t="shared" si="540"/>
        <v>0</v>
      </c>
      <c r="AR133" s="34">
        <f t="shared" si="540"/>
        <v>0</v>
      </c>
      <c r="AS133" s="34">
        <f t="shared" si="540"/>
        <v>-488600</v>
      </c>
      <c r="AT133" s="34">
        <f t="shared" si="540"/>
        <v>56067</v>
      </c>
      <c r="AU133" s="34">
        <f t="shared" si="540"/>
        <v>27130</v>
      </c>
      <c r="AV133" s="48">
        <f t="shared" si="540"/>
        <v>0</v>
      </c>
      <c r="AW133" s="48">
        <f t="shared" si="540"/>
        <v>-1.34</v>
      </c>
      <c r="AX133" s="48">
        <f t="shared" si="540"/>
        <v>-1.34</v>
      </c>
      <c r="AY133"/>
      <c r="AZ133"/>
      <c r="BA133" s="34">
        <f t="shared" ref="BA133:BS133" si="541">SUBTOTAL(9,BA131:BA132)</f>
        <v>1003400</v>
      </c>
      <c r="BB133" s="34">
        <f t="shared" si="541"/>
        <v>0</v>
      </c>
      <c r="BC133" s="34">
        <f t="shared" si="541"/>
        <v>0</v>
      </c>
      <c r="BD133" s="34">
        <f t="shared" si="541"/>
        <v>0</v>
      </c>
      <c r="BE133" s="34">
        <f t="shared" si="541"/>
        <v>0</v>
      </c>
      <c r="BF133" s="34">
        <f t="shared" si="541"/>
        <v>0</v>
      </c>
      <c r="BG133" s="34">
        <f t="shared" si="541"/>
        <v>0</v>
      </c>
      <c r="BH133" s="34">
        <f t="shared" si="541"/>
        <v>0</v>
      </c>
      <c r="BI133" s="34">
        <f t="shared" si="541"/>
        <v>1003400</v>
      </c>
      <c r="BJ133" s="34">
        <f t="shared" si="541"/>
        <v>125000</v>
      </c>
      <c r="BK133" s="34">
        <f t="shared" si="541"/>
        <v>878400</v>
      </c>
      <c r="BL133" s="34">
        <f t="shared" si="541"/>
        <v>0</v>
      </c>
      <c r="BM133" s="34">
        <f t="shared" si="541"/>
        <v>0</v>
      </c>
      <c r="BN133" s="34">
        <f t="shared" si="541"/>
        <v>0</v>
      </c>
      <c r="BO133" s="34">
        <f t="shared" si="541"/>
        <v>56067</v>
      </c>
      <c r="BP133" s="34">
        <f t="shared" si="541"/>
        <v>27130</v>
      </c>
      <c r="BQ133" s="48">
        <f t="shared" si="541"/>
        <v>0</v>
      </c>
      <c r="BR133" s="48">
        <f t="shared" si="541"/>
        <v>0</v>
      </c>
      <c r="BS133" s="48">
        <f t="shared" si="541"/>
        <v>0</v>
      </c>
      <c r="BT133" s="34">
        <f t="shared" ref="BT133:CL133" si="542">SUBTOTAL(9,BT131:BT132)</f>
        <v>1003400</v>
      </c>
      <c r="BU133" s="34">
        <f t="shared" si="542"/>
        <v>0</v>
      </c>
      <c r="BV133" s="34">
        <f t="shared" si="542"/>
        <v>0</v>
      </c>
      <c r="BW133" s="34">
        <f t="shared" si="542"/>
        <v>0</v>
      </c>
      <c r="BX133" s="34">
        <f t="shared" si="542"/>
        <v>0</v>
      </c>
      <c r="BY133" s="34">
        <f t="shared" si="542"/>
        <v>0</v>
      </c>
      <c r="BZ133" s="34">
        <f t="shared" si="542"/>
        <v>0</v>
      </c>
      <c r="CA133" s="34">
        <f t="shared" si="542"/>
        <v>0</v>
      </c>
      <c r="CB133" s="34">
        <f t="shared" si="542"/>
        <v>1003400</v>
      </c>
      <c r="CC133" s="34">
        <f t="shared" si="542"/>
        <v>125000</v>
      </c>
      <c r="CD133" s="34">
        <f t="shared" si="542"/>
        <v>878400</v>
      </c>
      <c r="CE133" s="34">
        <f t="shared" si="542"/>
        <v>0</v>
      </c>
      <c r="CF133" s="34">
        <f t="shared" si="542"/>
        <v>0</v>
      </c>
      <c r="CG133" s="34">
        <f t="shared" si="542"/>
        <v>0</v>
      </c>
      <c r="CH133" s="34">
        <f t="shared" si="542"/>
        <v>56067</v>
      </c>
      <c r="CI133" s="34">
        <f t="shared" si="542"/>
        <v>27130</v>
      </c>
      <c r="CJ133" s="64">
        <f t="shared" si="542"/>
        <v>0</v>
      </c>
      <c r="CK133" s="64">
        <f t="shared" si="542"/>
        <v>0</v>
      </c>
      <c r="CL133" s="64">
        <f t="shared" si="542"/>
        <v>0</v>
      </c>
    </row>
    <row r="134" spans="1:90" x14ac:dyDescent="0.25">
      <c r="A134" s="26">
        <v>1440</v>
      </c>
      <c r="B134" s="6">
        <v>600010481</v>
      </c>
      <c r="C134" s="27">
        <v>140147</v>
      </c>
      <c r="D134" s="28" t="s">
        <v>47</v>
      </c>
      <c r="E134" s="6">
        <v>3123</v>
      </c>
      <c r="F134" s="6" t="s">
        <v>18</v>
      </c>
      <c r="G134" s="6" t="s">
        <v>19</v>
      </c>
      <c r="H134" s="41">
        <f>I134+P134</f>
        <v>591715</v>
      </c>
      <c r="I134" s="41">
        <f>K134+L134+M134+N134+O134</f>
        <v>0</v>
      </c>
      <c r="J134" s="5"/>
      <c r="K134" s="9"/>
      <c r="L134" s="9"/>
      <c r="M134" s="9"/>
      <c r="N134" s="9"/>
      <c r="O134" s="9"/>
      <c r="P134" s="41">
        <f>Q134+R134+S134</f>
        <v>591715</v>
      </c>
      <c r="Q134" s="9"/>
      <c r="R134" s="9">
        <v>591715</v>
      </c>
      <c r="S134" s="9"/>
      <c r="T134" s="73">
        <f>(L134+M134+N134)*-1</f>
        <v>0</v>
      </c>
      <c r="U134" s="73">
        <f>(Q134+R134)*-1</f>
        <v>-591715</v>
      </c>
      <c r="V134" s="9">
        <f t="shared" ref="V134:W136" si="543">ROUND(T134*0.65,0)</f>
        <v>0</v>
      </c>
      <c r="W134" s="9">
        <f t="shared" si="543"/>
        <v>-384615</v>
      </c>
      <c r="X134" s="9">
        <v>56067</v>
      </c>
      <c r="Y134" s="9">
        <v>27130</v>
      </c>
      <c r="Z134" s="78">
        <f>IF(T134=0,0,ROUND((T134+L134)/X134/10,2))</f>
        <v>0</v>
      </c>
      <c r="AA134" s="78">
        <f>IF(U134=0,0,ROUND((U134+Q134)/Y134/10,2))</f>
        <v>-2.1800000000000002</v>
      </c>
      <c r="AB134" s="78">
        <f>Z134+AA134</f>
        <v>-2.1800000000000002</v>
      </c>
      <c r="AC134" s="47">
        <v>0</v>
      </c>
      <c r="AD134" s="47">
        <v>-1.42</v>
      </c>
      <c r="AE134" s="47">
        <f>AC134+AD134</f>
        <v>-1.42</v>
      </c>
      <c r="AF134" s="41">
        <f>AG134+AN134</f>
        <v>591715</v>
      </c>
      <c r="AG134" s="41">
        <f>AI134+AJ134+AK134+AL134+AM134</f>
        <v>0</v>
      </c>
      <c r="AH134" s="5"/>
      <c r="AI134" s="9"/>
      <c r="AJ134" s="9"/>
      <c r="AK134" s="9"/>
      <c r="AL134" s="9"/>
      <c r="AM134" s="9"/>
      <c r="AN134" s="41">
        <f>AO134+AP134+AQ134</f>
        <v>591715</v>
      </c>
      <c r="AO134" s="9"/>
      <c r="AP134" s="9">
        <v>591715</v>
      </c>
      <c r="AQ134" s="9"/>
      <c r="AR134" s="90">
        <f>((AL134+AK134+AJ134)-((V134)*-1))*-1</f>
        <v>0</v>
      </c>
      <c r="AS134" s="90">
        <f>((AO134+AP134)-((W134)*-1))*-1</f>
        <v>-207100</v>
      </c>
      <c r="AT134" s="9">
        <v>56067</v>
      </c>
      <c r="AU134" s="9">
        <v>27130</v>
      </c>
      <c r="AV134" s="95">
        <f t="shared" ref="AV134:AV136" si="544">ROUND((AY134/AT134/10)+(AC134),2)*-1</f>
        <v>0</v>
      </c>
      <c r="AW134" s="95">
        <f t="shared" ref="AW134:AW136" si="545">ROUND((AZ134/AU134/10)+AD134,2)*-1</f>
        <v>-0.76</v>
      </c>
      <c r="AX134" s="95">
        <f>AV134+AW134</f>
        <v>-0.76</v>
      </c>
      <c r="AY134" s="97">
        <f t="shared" ref="AY134:AY136" si="546">AK134+AL134</f>
        <v>0</v>
      </c>
      <c r="AZ134" s="97">
        <f t="shared" ref="AZ134:AZ136" si="547">AP134</f>
        <v>591715</v>
      </c>
      <c r="BA134" s="98">
        <f>BB134+BI134</f>
        <v>591715</v>
      </c>
      <c r="BB134" s="98">
        <f>BD134+BE134+BF134+BG134+BH134</f>
        <v>0</v>
      </c>
      <c r="BC134" s="99"/>
      <c r="BD134" s="90"/>
      <c r="BE134" s="90"/>
      <c r="BF134" s="90"/>
      <c r="BG134" s="90"/>
      <c r="BH134" s="90"/>
      <c r="BI134" s="98">
        <f>BJ134+BK134+BL134</f>
        <v>591715</v>
      </c>
      <c r="BJ134" s="90"/>
      <c r="BK134" s="90">
        <v>591715</v>
      </c>
      <c r="BL134" s="90"/>
      <c r="BM134" s="90">
        <f t="shared" ref="BM134:BM136" si="548">(BE134+BF134+BG134)-(AJ134+AK134+AL134)</f>
        <v>0</v>
      </c>
      <c r="BN134" s="90">
        <f t="shared" ref="BN134:BN136" si="549">(BJ134+BK134)-(AO134+AP134)</f>
        <v>0</v>
      </c>
      <c r="BO134" s="9">
        <v>56067</v>
      </c>
      <c r="BP134" s="9">
        <v>27130</v>
      </c>
      <c r="BQ134" s="95">
        <f t="shared" ref="BQ134:BQ136" si="550">ROUND(((BF134+BG134)-(AK134+AL134))/BO134/10,2)*-1</f>
        <v>0</v>
      </c>
      <c r="BR134" s="95">
        <f t="shared" ref="BR134:BR136" si="551">ROUND(((BK134-AP134)/BP134/10),2)*-1</f>
        <v>0</v>
      </c>
      <c r="BS134" s="95">
        <f>BQ134+BR134</f>
        <v>0</v>
      </c>
      <c r="BT134" s="98">
        <f>BU134+CB134</f>
        <v>623500</v>
      </c>
      <c r="BU134" s="98">
        <f>BW134+BX134+BY134+BZ134+CA134</f>
        <v>0</v>
      </c>
      <c r="BV134" s="86"/>
      <c r="BW134" s="87"/>
      <c r="BX134" s="87"/>
      <c r="BY134" s="87"/>
      <c r="BZ134" s="87"/>
      <c r="CA134" s="87"/>
      <c r="CB134" s="85">
        <f>CC134+CD134+CE134</f>
        <v>623500</v>
      </c>
      <c r="CC134" s="87"/>
      <c r="CD134" s="87">
        <v>623500</v>
      </c>
      <c r="CE134" s="87"/>
      <c r="CF134" s="90">
        <f t="shared" ref="CF134:CF136" si="552">(BX134+BY134+BZ134)-(BE134+BF134+BG134)</f>
        <v>0</v>
      </c>
      <c r="CG134" s="90">
        <f t="shared" ref="CG134:CG136" si="553">(CC134+CD134)-(BJ134+BK134)</f>
        <v>31785</v>
      </c>
      <c r="CH134" s="9">
        <v>56067</v>
      </c>
      <c r="CI134" s="9">
        <v>27130</v>
      </c>
      <c r="CJ134" s="101">
        <f t="shared" ref="CJ134:CJ136" si="554">ROUND(((BY134+BZ134)-(BF134+BG134))/CH134/10,2)*-1</f>
        <v>0</v>
      </c>
      <c r="CK134" s="101">
        <f t="shared" ref="CK134:CK136" si="555">ROUND(((CD134-BK134)/CI134/10),2)*-1</f>
        <v>-0.12</v>
      </c>
      <c r="CL134" s="101">
        <f>CJ134+CK134</f>
        <v>-0.12</v>
      </c>
    </row>
    <row r="135" spans="1:90" x14ac:dyDescent="0.25">
      <c r="A135" s="5">
        <v>1440</v>
      </c>
      <c r="B135" s="2">
        <v>600010481</v>
      </c>
      <c r="C135" s="7">
        <v>140147</v>
      </c>
      <c r="D135" s="8" t="s">
        <v>47</v>
      </c>
      <c r="E135" s="20">
        <v>3123</v>
      </c>
      <c r="F135" s="20" t="s">
        <v>110</v>
      </c>
      <c r="G135" s="20" t="s">
        <v>96</v>
      </c>
      <c r="H135" s="41">
        <f>I135+P135</f>
        <v>0</v>
      </c>
      <c r="I135" s="41">
        <f>K135+L135+M135+N135+O135</f>
        <v>0</v>
      </c>
      <c r="J135" s="5"/>
      <c r="K135" s="9"/>
      <c r="L135" s="9"/>
      <c r="M135" s="9"/>
      <c r="N135" s="9"/>
      <c r="O135" s="9"/>
      <c r="P135" s="41">
        <f>Q135+R135+S135</f>
        <v>0</v>
      </c>
      <c r="Q135" s="9"/>
      <c r="R135" s="9"/>
      <c r="S135" s="9"/>
      <c r="T135" s="73">
        <f>(L135+M135+N135)*-1</f>
        <v>0</v>
      </c>
      <c r="U135" s="73">
        <f>(Q135+R135)*-1</f>
        <v>0</v>
      </c>
      <c r="V135" s="9">
        <f t="shared" si="543"/>
        <v>0</v>
      </c>
      <c r="W135" s="9">
        <f t="shared" si="543"/>
        <v>0</v>
      </c>
      <c r="X135" s="46" t="s">
        <v>225</v>
      </c>
      <c r="Y135" s="46" t="s">
        <v>225</v>
      </c>
      <c r="Z135" s="78">
        <f>IF(T135=0,0,ROUND((T135+L135)/X135/10,2))</f>
        <v>0</v>
      </c>
      <c r="AA135" s="78">
        <f>IF(U135=0,0,ROUND((U135+Q135)/Y135/10,2))</f>
        <v>0</v>
      </c>
      <c r="AB135" s="78">
        <f>Z135+AA135</f>
        <v>0</v>
      </c>
      <c r="AC135" s="47">
        <v>0</v>
      </c>
      <c r="AD135" s="47">
        <v>0</v>
      </c>
      <c r="AE135" s="47">
        <f>AC135+AD135</f>
        <v>0</v>
      </c>
      <c r="AF135" s="41">
        <f>AG135+AN135</f>
        <v>0</v>
      </c>
      <c r="AG135" s="41">
        <f>AI135+AJ135+AK135+AL135+AM135</f>
        <v>0</v>
      </c>
      <c r="AH135" s="5"/>
      <c r="AI135" s="9"/>
      <c r="AJ135" s="9"/>
      <c r="AK135" s="9"/>
      <c r="AL135" s="9"/>
      <c r="AM135" s="9"/>
      <c r="AN135" s="41">
        <f>AO135+AP135+AQ135</f>
        <v>0</v>
      </c>
      <c r="AO135" s="9"/>
      <c r="AP135" s="9"/>
      <c r="AQ135" s="9"/>
      <c r="AR135" s="90">
        <f>((AL135+AK135+AJ135)-((V135)*-1))*-1</f>
        <v>0</v>
      </c>
      <c r="AS135" s="90">
        <f>((AO135+AP135)-((W135)*-1))*-1</f>
        <v>0</v>
      </c>
      <c r="AT135" s="46" t="s">
        <v>225</v>
      </c>
      <c r="AU135" s="46" t="s">
        <v>225</v>
      </c>
      <c r="AV135" s="95">
        <v>0</v>
      </c>
      <c r="AW135" s="95">
        <v>0</v>
      </c>
      <c r="AX135" s="95">
        <f>AV135+AW135</f>
        <v>0</v>
      </c>
      <c r="AY135" s="97">
        <f t="shared" si="546"/>
        <v>0</v>
      </c>
      <c r="AZ135" s="97">
        <f t="shared" si="547"/>
        <v>0</v>
      </c>
      <c r="BA135" s="98">
        <f>BB135+BI135</f>
        <v>0</v>
      </c>
      <c r="BB135" s="98">
        <f>BD135+BE135+BF135+BG135+BH135</f>
        <v>0</v>
      </c>
      <c r="BC135" s="99"/>
      <c r="BD135" s="90"/>
      <c r="BE135" s="90"/>
      <c r="BF135" s="90"/>
      <c r="BG135" s="90"/>
      <c r="BH135" s="90"/>
      <c r="BI135" s="98">
        <f>BJ135+BK135+BL135</f>
        <v>0</v>
      </c>
      <c r="BJ135" s="90"/>
      <c r="BK135" s="90"/>
      <c r="BL135" s="90"/>
      <c r="BM135" s="90">
        <f t="shared" si="548"/>
        <v>0</v>
      </c>
      <c r="BN135" s="90">
        <f t="shared" si="549"/>
        <v>0</v>
      </c>
      <c r="BO135" s="46" t="s">
        <v>225</v>
      </c>
      <c r="BP135" s="46" t="s">
        <v>225</v>
      </c>
      <c r="BQ135" s="95">
        <v>0</v>
      </c>
      <c r="BR135" s="95">
        <v>0</v>
      </c>
      <c r="BS135" s="95">
        <f>BQ135+BR135</f>
        <v>0</v>
      </c>
      <c r="BT135" s="98">
        <f>BU135+CB135</f>
        <v>0</v>
      </c>
      <c r="BU135" s="98">
        <f>BW135+BX135+BY135+BZ135+CA135</f>
        <v>0</v>
      </c>
      <c r="BV135" s="86"/>
      <c r="BW135" s="87"/>
      <c r="BX135" s="87"/>
      <c r="BY135" s="87"/>
      <c r="BZ135" s="87"/>
      <c r="CA135" s="87"/>
      <c r="CB135" s="85">
        <f>CC135+CD135+CE135</f>
        <v>0</v>
      </c>
      <c r="CC135" s="87"/>
      <c r="CD135" s="87"/>
      <c r="CE135" s="87"/>
      <c r="CF135" s="90">
        <f t="shared" si="552"/>
        <v>0</v>
      </c>
      <c r="CG135" s="90">
        <f t="shared" si="553"/>
        <v>0</v>
      </c>
      <c r="CH135" s="46" t="s">
        <v>225</v>
      </c>
      <c r="CI135" s="46" t="s">
        <v>225</v>
      </c>
      <c r="CJ135" s="101">
        <v>0</v>
      </c>
      <c r="CK135" s="101">
        <v>0</v>
      </c>
      <c r="CL135" s="101">
        <f>CJ135+CK135</f>
        <v>0</v>
      </c>
    </row>
    <row r="136" spans="1:90" x14ac:dyDescent="0.25">
      <c r="A136" s="5">
        <v>1440</v>
      </c>
      <c r="B136" s="2">
        <v>600010481</v>
      </c>
      <c r="C136" s="7">
        <v>140147</v>
      </c>
      <c r="D136" s="8" t="s">
        <v>47</v>
      </c>
      <c r="E136" s="2">
        <v>3147</v>
      </c>
      <c r="F136" s="2" t="s">
        <v>27</v>
      </c>
      <c r="G136" s="7" t="s">
        <v>96</v>
      </c>
      <c r="H136" s="41">
        <f>I136+P136</f>
        <v>20000</v>
      </c>
      <c r="I136" s="41">
        <f>K136+L136+M136+N136+O136</f>
        <v>20000</v>
      </c>
      <c r="J136" s="5"/>
      <c r="K136" s="9"/>
      <c r="L136" s="9">
        <v>20000</v>
      </c>
      <c r="M136" s="9"/>
      <c r="N136" s="9"/>
      <c r="O136" s="9"/>
      <c r="P136" s="41">
        <f>Q136+R136+S136</f>
        <v>0</v>
      </c>
      <c r="Q136" s="9"/>
      <c r="R136" s="9"/>
      <c r="S136" s="9"/>
      <c r="T136" s="73">
        <f>(L136+M136+N136)*-1</f>
        <v>-20000</v>
      </c>
      <c r="U136" s="73">
        <f>(Q136+R136)*-1</f>
        <v>0</v>
      </c>
      <c r="V136" s="9">
        <f t="shared" si="543"/>
        <v>-13000</v>
      </c>
      <c r="W136" s="9">
        <f t="shared" si="543"/>
        <v>0</v>
      </c>
      <c r="X136" s="9">
        <v>42328</v>
      </c>
      <c r="Y136" s="9">
        <v>23868</v>
      </c>
      <c r="Z136" s="78">
        <f>IF(T136=0,0,ROUND((T136+L136)/X136/10,2))</f>
        <v>0</v>
      </c>
      <c r="AA136" s="78">
        <f>IF(U136=0,0,ROUND((U136+Q136)/Y136/10,2))</f>
        <v>0</v>
      </c>
      <c r="AB136" s="78">
        <f>Z136+AA136</f>
        <v>0</v>
      </c>
      <c r="AC136" s="47">
        <v>-0.03</v>
      </c>
      <c r="AD136" s="47">
        <v>0</v>
      </c>
      <c r="AE136" s="47">
        <f>AC136+AD136</f>
        <v>-0.03</v>
      </c>
      <c r="AF136" s="41">
        <f>AG136+AN136</f>
        <v>20000</v>
      </c>
      <c r="AG136" s="41">
        <f>AI136+AJ136+AK136+AL136+AM136</f>
        <v>20000</v>
      </c>
      <c r="AH136" s="5"/>
      <c r="AI136" s="9"/>
      <c r="AJ136" s="9">
        <v>20000</v>
      </c>
      <c r="AK136" s="9"/>
      <c r="AL136" s="9"/>
      <c r="AM136" s="9"/>
      <c r="AN136" s="41">
        <f>AO136+AP136+AQ136</f>
        <v>0</v>
      </c>
      <c r="AO136" s="9"/>
      <c r="AP136" s="9"/>
      <c r="AQ136" s="9"/>
      <c r="AR136" s="90">
        <f>((AL136+AK136+AJ136)-((V136)*-1))*-1</f>
        <v>-7000</v>
      </c>
      <c r="AS136" s="90">
        <f>((AO136+AP136)-((W136)*-1))*-1</f>
        <v>0</v>
      </c>
      <c r="AT136" s="9">
        <v>42328</v>
      </c>
      <c r="AU136" s="9">
        <v>23868</v>
      </c>
      <c r="AV136" s="95">
        <f t="shared" si="544"/>
        <v>0.03</v>
      </c>
      <c r="AW136" s="95">
        <f t="shared" si="545"/>
        <v>0</v>
      </c>
      <c r="AX136" s="95">
        <f>AV136+AW136</f>
        <v>0.03</v>
      </c>
      <c r="AY136" s="97">
        <f t="shared" si="546"/>
        <v>0</v>
      </c>
      <c r="AZ136" s="97">
        <f t="shared" si="547"/>
        <v>0</v>
      </c>
      <c r="BA136" s="98">
        <f>BB136+BI136</f>
        <v>20000</v>
      </c>
      <c r="BB136" s="98">
        <f>BD136+BE136+BF136+BG136+BH136</f>
        <v>20000</v>
      </c>
      <c r="BC136" s="99"/>
      <c r="BD136" s="90"/>
      <c r="BE136" s="90">
        <v>20000</v>
      </c>
      <c r="BF136" s="90"/>
      <c r="BG136" s="90"/>
      <c r="BH136" s="90"/>
      <c r="BI136" s="98">
        <f>BJ136+BK136+BL136</f>
        <v>0</v>
      </c>
      <c r="BJ136" s="90"/>
      <c r="BK136" s="90"/>
      <c r="BL136" s="90"/>
      <c r="BM136" s="90">
        <f t="shared" si="548"/>
        <v>0</v>
      </c>
      <c r="BN136" s="90">
        <f t="shared" si="549"/>
        <v>0</v>
      </c>
      <c r="BO136" s="9">
        <v>42328</v>
      </c>
      <c r="BP136" s="9">
        <v>23868</v>
      </c>
      <c r="BQ136" s="95">
        <f t="shared" si="550"/>
        <v>0</v>
      </c>
      <c r="BR136" s="95">
        <f t="shared" si="551"/>
        <v>0</v>
      </c>
      <c r="BS136" s="95">
        <f>BQ136+BR136</f>
        <v>0</v>
      </c>
      <c r="BT136" s="98">
        <f>BU136+CB136</f>
        <v>20000</v>
      </c>
      <c r="BU136" s="98">
        <f>BW136+BX136+BY136+BZ136+CA136</f>
        <v>20000</v>
      </c>
      <c r="BV136" s="86"/>
      <c r="BW136" s="87"/>
      <c r="BX136" s="87">
        <v>20000</v>
      </c>
      <c r="BY136" s="87"/>
      <c r="BZ136" s="87"/>
      <c r="CA136" s="87"/>
      <c r="CB136" s="85">
        <f>CC136+CD136+CE136</f>
        <v>0</v>
      </c>
      <c r="CC136" s="87"/>
      <c r="CD136" s="87"/>
      <c r="CE136" s="87"/>
      <c r="CF136" s="90">
        <f t="shared" si="552"/>
        <v>0</v>
      </c>
      <c r="CG136" s="90">
        <f t="shared" si="553"/>
        <v>0</v>
      </c>
      <c r="CH136" s="9">
        <v>42328</v>
      </c>
      <c r="CI136" s="9">
        <v>23868</v>
      </c>
      <c r="CJ136" s="101">
        <f t="shared" si="554"/>
        <v>0</v>
      </c>
      <c r="CK136" s="101">
        <f t="shared" si="555"/>
        <v>0</v>
      </c>
      <c r="CL136" s="101">
        <f>CJ136+CK136</f>
        <v>0</v>
      </c>
    </row>
    <row r="137" spans="1:90" x14ac:dyDescent="0.25">
      <c r="A137" s="30"/>
      <c r="B137" s="31"/>
      <c r="C137" s="32"/>
      <c r="D137" s="33" t="s">
        <v>177</v>
      </c>
      <c r="E137" s="31"/>
      <c r="F137" s="31"/>
      <c r="G137" s="32"/>
      <c r="H137" s="34">
        <f t="shared" ref="H137:AB137" si="556">SUBTOTAL(9,H134:H136)</f>
        <v>611715</v>
      </c>
      <c r="I137" s="34">
        <f t="shared" si="556"/>
        <v>20000</v>
      </c>
      <c r="J137" s="34">
        <f t="shared" si="556"/>
        <v>0</v>
      </c>
      <c r="K137" s="34">
        <f t="shared" si="556"/>
        <v>0</v>
      </c>
      <c r="L137" s="34">
        <f t="shared" si="556"/>
        <v>20000</v>
      </c>
      <c r="M137" s="34">
        <f t="shared" si="556"/>
        <v>0</v>
      </c>
      <c r="N137" s="34">
        <f t="shared" si="556"/>
        <v>0</v>
      </c>
      <c r="O137" s="34">
        <f t="shared" si="556"/>
        <v>0</v>
      </c>
      <c r="P137" s="34">
        <f t="shared" si="556"/>
        <v>591715</v>
      </c>
      <c r="Q137" s="34">
        <f t="shared" si="556"/>
        <v>0</v>
      </c>
      <c r="R137" s="34">
        <f t="shared" si="556"/>
        <v>591715</v>
      </c>
      <c r="S137" s="34">
        <f t="shared" si="556"/>
        <v>0</v>
      </c>
      <c r="T137" s="34">
        <f t="shared" si="556"/>
        <v>-20000</v>
      </c>
      <c r="U137" s="34">
        <f t="shared" si="556"/>
        <v>-591715</v>
      </c>
      <c r="V137" s="34">
        <f t="shared" si="556"/>
        <v>-13000</v>
      </c>
      <c r="W137" s="34">
        <f t="shared" si="556"/>
        <v>-384615</v>
      </c>
      <c r="X137" s="34">
        <f t="shared" si="556"/>
        <v>98395</v>
      </c>
      <c r="Y137" s="34">
        <f t="shared" si="556"/>
        <v>50998</v>
      </c>
      <c r="Z137" s="48">
        <f t="shared" si="556"/>
        <v>0</v>
      </c>
      <c r="AA137" s="48">
        <f t="shared" si="556"/>
        <v>-2.1800000000000002</v>
      </c>
      <c r="AB137" s="48">
        <f t="shared" si="556"/>
        <v>-2.1800000000000002</v>
      </c>
      <c r="AC137" s="48">
        <v>-0.03</v>
      </c>
      <c r="AD137" s="48">
        <v>-1.42</v>
      </c>
      <c r="AE137" s="48">
        <f t="shared" ref="AE137:AX137" si="557">SUBTOTAL(9,AE134:AE136)</f>
        <v>-1.45</v>
      </c>
      <c r="AF137" s="34">
        <f t="shared" si="557"/>
        <v>611715</v>
      </c>
      <c r="AG137" s="34">
        <f t="shared" si="557"/>
        <v>20000</v>
      </c>
      <c r="AH137" s="34">
        <f t="shared" si="557"/>
        <v>0</v>
      </c>
      <c r="AI137" s="34">
        <f t="shared" si="557"/>
        <v>0</v>
      </c>
      <c r="AJ137" s="34">
        <f t="shared" si="557"/>
        <v>20000</v>
      </c>
      <c r="AK137" s="34">
        <f t="shared" si="557"/>
        <v>0</v>
      </c>
      <c r="AL137" s="34">
        <f t="shared" si="557"/>
        <v>0</v>
      </c>
      <c r="AM137" s="34">
        <f t="shared" si="557"/>
        <v>0</v>
      </c>
      <c r="AN137" s="34">
        <f t="shared" si="557"/>
        <v>591715</v>
      </c>
      <c r="AO137" s="34">
        <f t="shared" si="557"/>
        <v>0</v>
      </c>
      <c r="AP137" s="34">
        <f t="shared" si="557"/>
        <v>591715</v>
      </c>
      <c r="AQ137" s="34">
        <f t="shared" si="557"/>
        <v>0</v>
      </c>
      <c r="AR137" s="34">
        <f t="shared" si="557"/>
        <v>-7000</v>
      </c>
      <c r="AS137" s="34">
        <f t="shared" si="557"/>
        <v>-207100</v>
      </c>
      <c r="AT137" s="34">
        <f t="shared" si="557"/>
        <v>98395</v>
      </c>
      <c r="AU137" s="34">
        <f t="shared" si="557"/>
        <v>50998</v>
      </c>
      <c r="AV137" s="48">
        <f t="shared" si="557"/>
        <v>0.03</v>
      </c>
      <c r="AW137" s="48">
        <f t="shared" si="557"/>
        <v>-0.76</v>
      </c>
      <c r="AX137" s="48">
        <f t="shared" si="557"/>
        <v>-0.73</v>
      </c>
      <c r="AY137"/>
      <c r="AZ137"/>
      <c r="BA137" s="34">
        <f t="shared" ref="BA137:BS137" si="558">SUBTOTAL(9,BA134:BA136)</f>
        <v>611715</v>
      </c>
      <c r="BB137" s="34">
        <f t="shared" si="558"/>
        <v>20000</v>
      </c>
      <c r="BC137" s="34">
        <f t="shared" si="558"/>
        <v>0</v>
      </c>
      <c r="BD137" s="34">
        <f t="shared" si="558"/>
        <v>0</v>
      </c>
      <c r="BE137" s="34">
        <f t="shared" si="558"/>
        <v>20000</v>
      </c>
      <c r="BF137" s="34">
        <f t="shared" si="558"/>
        <v>0</v>
      </c>
      <c r="BG137" s="34">
        <f t="shared" si="558"/>
        <v>0</v>
      </c>
      <c r="BH137" s="34">
        <f t="shared" si="558"/>
        <v>0</v>
      </c>
      <c r="BI137" s="34">
        <f t="shared" si="558"/>
        <v>591715</v>
      </c>
      <c r="BJ137" s="34">
        <f t="shared" si="558"/>
        <v>0</v>
      </c>
      <c r="BK137" s="34">
        <f t="shared" si="558"/>
        <v>591715</v>
      </c>
      <c r="BL137" s="34">
        <f t="shared" si="558"/>
        <v>0</v>
      </c>
      <c r="BM137" s="34">
        <f t="shared" si="558"/>
        <v>0</v>
      </c>
      <c r="BN137" s="34">
        <f t="shared" si="558"/>
        <v>0</v>
      </c>
      <c r="BO137" s="34">
        <f t="shared" si="558"/>
        <v>98395</v>
      </c>
      <c r="BP137" s="34">
        <f t="shared" si="558"/>
        <v>50998</v>
      </c>
      <c r="BQ137" s="48">
        <f t="shared" si="558"/>
        <v>0</v>
      </c>
      <c r="BR137" s="48">
        <f t="shared" si="558"/>
        <v>0</v>
      </c>
      <c r="BS137" s="48">
        <f t="shared" si="558"/>
        <v>0</v>
      </c>
      <c r="BT137" s="34">
        <f t="shared" ref="BT137:CL137" si="559">SUBTOTAL(9,BT134:BT136)</f>
        <v>643500</v>
      </c>
      <c r="BU137" s="34">
        <f t="shared" si="559"/>
        <v>20000</v>
      </c>
      <c r="BV137" s="34">
        <f t="shared" si="559"/>
        <v>0</v>
      </c>
      <c r="BW137" s="34">
        <f t="shared" si="559"/>
        <v>0</v>
      </c>
      <c r="BX137" s="34">
        <f t="shared" si="559"/>
        <v>20000</v>
      </c>
      <c r="BY137" s="34">
        <f t="shared" si="559"/>
        <v>0</v>
      </c>
      <c r="BZ137" s="34">
        <f t="shared" si="559"/>
        <v>0</v>
      </c>
      <c r="CA137" s="34">
        <f t="shared" si="559"/>
        <v>0</v>
      </c>
      <c r="CB137" s="34">
        <f t="shared" si="559"/>
        <v>623500</v>
      </c>
      <c r="CC137" s="34">
        <f t="shared" si="559"/>
        <v>0</v>
      </c>
      <c r="CD137" s="34">
        <f t="shared" si="559"/>
        <v>623500</v>
      </c>
      <c r="CE137" s="34">
        <f t="shared" si="559"/>
        <v>0</v>
      </c>
      <c r="CF137" s="34">
        <f t="shared" si="559"/>
        <v>0</v>
      </c>
      <c r="CG137" s="34">
        <f t="shared" si="559"/>
        <v>31785</v>
      </c>
      <c r="CH137" s="34">
        <f t="shared" si="559"/>
        <v>98395</v>
      </c>
      <c r="CI137" s="34">
        <f t="shared" si="559"/>
        <v>50998</v>
      </c>
      <c r="CJ137" s="64">
        <f t="shared" si="559"/>
        <v>0</v>
      </c>
      <c r="CK137" s="64">
        <f t="shared" si="559"/>
        <v>-0.12</v>
      </c>
      <c r="CL137" s="64">
        <f t="shared" si="559"/>
        <v>-0.12</v>
      </c>
    </row>
    <row r="138" spans="1:90" x14ac:dyDescent="0.25">
      <c r="A138" s="26">
        <v>1442</v>
      </c>
      <c r="B138" s="6">
        <v>600010686</v>
      </c>
      <c r="C138" s="27">
        <v>555053</v>
      </c>
      <c r="D138" s="28" t="s">
        <v>48</v>
      </c>
      <c r="E138" s="6">
        <v>3123</v>
      </c>
      <c r="F138" s="6" t="s">
        <v>18</v>
      </c>
      <c r="G138" s="6" t="s">
        <v>19</v>
      </c>
      <c r="H138" s="41">
        <f>I138+P138</f>
        <v>100000</v>
      </c>
      <c r="I138" s="41">
        <f>K138+L138+M138+N138+O138</f>
        <v>20000</v>
      </c>
      <c r="J138" s="5"/>
      <c r="K138" s="9"/>
      <c r="L138" s="9"/>
      <c r="M138" s="9">
        <v>20000</v>
      </c>
      <c r="N138" s="9"/>
      <c r="O138" s="9"/>
      <c r="P138" s="41">
        <f>Q138+R138+S138</f>
        <v>80000</v>
      </c>
      <c r="Q138" s="9">
        <v>30000</v>
      </c>
      <c r="R138" s="9">
        <v>50000</v>
      </c>
      <c r="S138" s="9"/>
      <c r="T138" s="73">
        <f>(L138+M138+N138)*-1</f>
        <v>-20000</v>
      </c>
      <c r="U138" s="73">
        <f>(Q138+R138)*-1</f>
        <v>-80000</v>
      </c>
      <c r="V138" s="9">
        <f>ROUND(T138*0.65,0)</f>
        <v>-13000</v>
      </c>
      <c r="W138" s="9">
        <f>ROUND(U138*0.65,0)</f>
        <v>-52000</v>
      </c>
      <c r="X138" s="9">
        <v>56067</v>
      </c>
      <c r="Y138" s="9">
        <v>27130</v>
      </c>
      <c r="Z138" s="78">
        <f>IF(T138=0,0,ROUND((T138+L138)/X138/10,2))</f>
        <v>-0.04</v>
      </c>
      <c r="AA138" s="78">
        <f>IF(U138=0,0,ROUND((U138+Q138)/Y138/10,2))</f>
        <v>-0.18</v>
      </c>
      <c r="AB138" s="78">
        <f>Z138+AA138</f>
        <v>-0.22</v>
      </c>
      <c r="AC138" s="47">
        <v>-0.03</v>
      </c>
      <c r="AD138" s="47">
        <v>-0.19</v>
      </c>
      <c r="AE138" s="47">
        <f>AC138+AD138</f>
        <v>-0.22</v>
      </c>
      <c r="AF138" s="41">
        <f>AG138+AN138</f>
        <v>100000</v>
      </c>
      <c r="AG138" s="41">
        <f>AI138+AJ138+AK138+AL138+AM138</f>
        <v>20000</v>
      </c>
      <c r="AH138" s="5"/>
      <c r="AI138" s="9"/>
      <c r="AJ138" s="9"/>
      <c r="AK138" s="9">
        <v>20000</v>
      </c>
      <c r="AL138" s="9"/>
      <c r="AM138" s="9"/>
      <c r="AN138" s="41">
        <f>AO138+AP138+AQ138</f>
        <v>80000</v>
      </c>
      <c r="AO138" s="9">
        <v>30000</v>
      </c>
      <c r="AP138" s="9">
        <v>50000</v>
      </c>
      <c r="AQ138" s="9"/>
      <c r="AR138" s="90">
        <f>((AL138+AK138+AJ138)-((V138)*-1))*-1</f>
        <v>-7000</v>
      </c>
      <c r="AS138" s="90">
        <f>((AO138+AP138)-((W138)*-1))*-1</f>
        <v>-28000</v>
      </c>
      <c r="AT138" s="9">
        <v>56067</v>
      </c>
      <c r="AU138" s="9">
        <v>27130</v>
      </c>
      <c r="AV138" s="95">
        <f t="shared" ref="AV138" si="560">ROUND((AY138/AT138/10)+(AC138),2)*-1</f>
        <v>-0.01</v>
      </c>
      <c r="AW138" s="95">
        <f t="shared" ref="AW138" si="561">ROUND((AZ138/AU138/10)+AD138,2)*-1</f>
        <v>0.01</v>
      </c>
      <c r="AX138" s="95">
        <f>AV138+AW138</f>
        <v>0</v>
      </c>
      <c r="AY138" s="97">
        <f t="shared" ref="AY138:AY139" si="562">AK138+AL138</f>
        <v>20000</v>
      </c>
      <c r="AZ138" s="97">
        <f t="shared" ref="AZ138:AZ139" si="563">AP138</f>
        <v>50000</v>
      </c>
      <c r="BA138" s="98">
        <f>BB138+BI138</f>
        <v>100000</v>
      </c>
      <c r="BB138" s="98">
        <f>BD138+BE138+BF138+BG138+BH138</f>
        <v>20000</v>
      </c>
      <c r="BC138" s="99"/>
      <c r="BD138" s="90"/>
      <c r="BE138" s="90"/>
      <c r="BF138" s="90">
        <v>20000</v>
      </c>
      <c r="BG138" s="90"/>
      <c r="BH138" s="90"/>
      <c r="BI138" s="98">
        <f>BJ138+BK138+BL138</f>
        <v>80000</v>
      </c>
      <c r="BJ138" s="90">
        <v>30000</v>
      </c>
      <c r="BK138" s="90">
        <v>50000</v>
      </c>
      <c r="BL138" s="90"/>
      <c r="BM138" s="90">
        <f t="shared" ref="BM138:BM139" si="564">(BE138+BF138+BG138)-(AJ138+AK138+AL138)</f>
        <v>0</v>
      </c>
      <c r="BN138" s="90">
        <f t="shared" ref="BN138:BN139" si="565">(BJ138+BK138)-(AO138+AP138)</f>
        <v>0</v>
      </c>
      <c r="BO138" s="9">
        <v>56067</v>
      </c>
      <c r="BP138" s="9">
        <v>27130</v>
      </c>
      <c r="BQ138" s="95">
        <f t="shared" ref="BQ138" si="566">ROUND(((BF138+BG138)-(AK138+AL138))/BO138/10,2)*-1</f>
        <v>0</v>
      </c>
      <c r="BR138" s="95">
        <f t="shared" ref="BR138" si="567">ROUND(((BK138-AP138)/BP138/10),2)*-1</f>
        <v>0</v>
      </c>
      <c r="BS138" s="95">
        <f>BQ138+BR138</f>
        <v>0</v>
      </c>
      <c r="BT138" s="98">
        <f>BU138+CB138</f>
        <v>160000</v>
      </c>
      <c r="BU138" s="98">
        <f>BW138+BX138+BY138+BZ138+CA138</f>
        <v>23000</v>
      </c>
      <c r="BV138" s="86"/>
      <c r="BW138" s="87"/>
      <c r="BX138" s="87">
        <v>3000</v>
      </c>
      <c r="BY138" s="87">
        <v>20000</v>
      </c>
      <c r="BZ138" s="87"/>
      <c r="CA138" s="87"/>
      <c r="CB138" s="85">
        <f>SUM(CC138:CD138)</f>
        <v>137000</v>
      </c>
      <c r="CC138" s="87">
        <v>40000</v>
      </c>
      <c r="CD138" s="87">
        <v>97000</v>
      </c>
      <c r="CE138" s="87"/>
      <c r="CF138" s="90">
        <f t="shared" ref="CF138:CF139" si="568">(BX138+BY138+BZ138)-(BE138+BF138+BG138)</f>
        <v>3000</v>
      </c>
      <c r="CG138" s="90">
        <f t="shared" ref="CG138:CG139" si="569">(CC138+CD138)-(BJ138+BK138)</f>
        <v>57000</v>
      </c>
      <c r="CH138" s="9">
        <v>56067</v>
      </c>
      <c r="CI138" s="9">
        <v>27130</v>
      </c>
      <c r="CJ138" s="101">
        <f t="shared" ref="CJ138" si="570">ROUND(((BY138+BZ138)-(BF138+BG138))/CH138/10,2)*-1</f>
        <v>0</v>
      </c>
      <c r="CK138" s="101">
        <f t="shared" ref="CK138" si="571">ROUND(((CD138-BK138)/CI138/10),2)*-1</f>
        <v>-0.17</v>
      </c>
      <c r="CL138" s="101">
        <f>CJ138+CK138</f>
        <v>-0.17</v>
      </c>
    </row>
    <row r="139" spans="1:90" x14ac:dyDescent="0.25">
      <c r="A139" s="5">
        <v>1442</v>
      </c>
      <c r="B139" s="2">
        <v>600010686</v>
      </c>
      <c r="C139" s="7">
        <v>555053</v>
      </c>
      <c r="D139" s="8" t="s">
        <v>48</v>
      </c>
      <c r="E139" s="20">
        <v>3123</v>
      </c>
      <c r="F139" s="20" t="s">
        <v>110</v>
      </c>
      <c r="G139" s="20" t="s">
        <v>96</v>
      </c>
      <c r="H139" s="41">
        <f>I139+P139</f>
        <v>0</v>
      </c>
      <c r="I139" s="41">
        <f>K139+L139+M139+N139+O139</f>
        <v>0</v>
      </c>
      <c r="J139" s="5"/>
      <c r="K139" s="9"/>
      <c r="L139" s="9"/>
      <c r="M139" s="9"/>
      <c r="N139" s="9"/>
      <c r="O139" s="9"/>
      <c r="P139" s="41">
        <f>Q139+R139+S139</f>
        <v>0</v>
      </c>
      <c r="Q139" s="9"/>
      <c r="R139" s="9"/>
      <c r="S139" s="9"/>
      <c r="T139" s="73">
        <f>(L139+M139+N139)*-1</f>
        <v>0</v>
      </c>
      <c r="U139" s="73">
        <f>(Q139+R139)*-1</f>
        <v>0</v>
      </c>
      <c r="V139" s="9">
        <f>ROUND(T139*0.65,0)</f>
        <v>0</v>
      </c>
      <c r="W139" s="9">
        <f>ROUND(U139*0.65,0)</f>
        <v>0</v>
      </c>
      <c r="X139" s="46" t="s">
        <v>225</v>
      </c>
      <c r="Y139" s="46" t="s">
        <v>225</v>
      </c>
      <c r="Z139" s="78">
        <f>IF(T139=0,0,ROUND((T139+L139)/X139/10,2))</f>
        <v>0</v>
      </c>
      <c r="AA139" s="78">
        <f>IF(U139=0,0,ROUND((U139+Q139)/Y139/10,2))</f>
        <v>0</v>
      </c>
      <c r="AB139" s="78">
        <f>Z139+AA139</f>
        <v>0</v>
      </c>
      <c r="AC139" s="47">
        <v>0</v>
      </c>
      <c r="AD139" s="47">
        <v>0</v>
      </c>
      <c r="AE139" s="47">
        <f>AC139+AD139</f>
        <v>0</v>
      </c>
      <c r="AF139" s="41">
        <f>AG139+AN139</f>
        <v>0</v>
      </c>
      <c r="AG139" s="41">
        <f>AI139+AJ139+AK139+AL139+AM139</f>
        <v>0</v>
      </c>
      <c r="AH139" s="5"/>
      <c r="AI139" s="9"/>
      <c r="AJ139" s="9"/>
      <c r="AK139" s="9"/>
      <c r="AL139" s="9"/>
      <c r="AM139" s="9"/>
      <c r="AN139" s="41">
        <f>AO139+AP139+AQ139</f>
        <v>0</v>
      </c>
      <c r="AO139" s="9"/>
      <c r="AP139" s="9"/>
      <c r="AQ139" s="9"/>
      <c r="AR139" s="90">
        <f>((AL139+AK139+AJ139)-((V139)*-1))*-1</f>
        <v>0</v>
      </c>
      <c r="AS139" s="90">
        <f>((AO139+AP139)-((W139)*-1))*-1</f>
        <v>0</v>
      </c>
      <c r="AT139" s="46" t="s">
        <v>225</v>
      </c>
      <c r="AU139" s="46" t="s">
        <v>225</v>
      </c>
      <c r="AV139" s="95">
        <v>0</v>
      </c>
      <c r="AW139" s="95">
        <v>0</v>
      </c>
      <c r="AX139" s="95">
        <f>AV139+AW139</f>
        <v>0</v>
      </c>
      <c r="AY139" s="97">
        <f t="shared" si="562"/>
        <v>0</v>
      </c>
      <c r="AZ139" s="97">
        <f t="shared" si="563"/>
        <v>0</v>
      </c>
      <c r="BA139" s="98">
        <f>BB139+BI139</f>
        <v>0</v>
      </c>
      <c r="BB139" s="98">
        <f>BD139+BE139+BF139+BG139+BH139</f>
        <v>0</v>
      </c>
      <c r="BC139" s="99"/>
      <c r="BD139" s="90"/>
      <c r="BE139" s="90"/>
      <c r="BF139" s="90"/>
      <c r="BG139" s="90"/>
      <c r="BH139" s="90"/>
      <c r="BI139" s="98">
        <f>BJ139+BK139+BL139</f>
        <v>0</v>
      </c>
      <c r="BJ139" s="90"/>
      <c r="BK139" s="90"/>
      <c r="BL139" s="90"/>
      <c r="BM139" s="90">
        <f t="shared" si="564"/>
        <v>0</v>
      </c>
      <c r="BN139" s="90">
        <f t="shared" si="565"/>
        <v>0</v>
      </c>
      <c r="BO139" s="46" t="s">
        <v>225</v>
      </c>
      <c r="BP139" s="46" t="s">
        <v>225</v>
      </c>
      <c r="BQ139" s="95">
        <v>0</v>
      </c>
      <c r="BR139" s="95">
        <v>0</v>
      </c>
      <c r="BS139" s="95">
        <f>BQ139+BR139</f>
        <v>0</v>
      </c>
      <c r="BT139" s="98">
        <f>BU139+CB139</f>
        <v>0</v>
      </c>
      <c r="BU139" s="98">
        <f>BW139+BX139+BY139+BZ139+CA139</f>
        <v>0</v>
      </c>
      <c r="BV139" s="86"/>
      <c r="BW139" s="87"/>
      <c r="BX139" s="87"/>
      <c r="BY139" s="87"/>
      <c r="BZ139" s="87"/>
      <c r="CA139" s="87"/>
      <c r="CB139" s="85">
        <f>SUM(CC139:CD139)</f>
        <v>0</v>
      </c>
      <c r="CC139" s="87"/>
      <c r="CD139" s="87"/>
      <c r="CE139" s="87"/>
      <c r="CF139" s="90">
        <f t="shared" si="568"/>
        <v>0</v>
      </c>
      <c r="CG139" s="90">
        <f t="shared" si="569"/>
        <v>0</v>
      </c>
      <c r="CH139" s="46" t="s">
        <v>225</v>
      </c>
      <c r="CI139" s="46" t="s">
        <v>225</v>
      </c>
      <c r="CJ139" s="101">
        <v>0</v>
      </c>
      <c r="CK139" s="101">
        <v>0</v>
      </c>
      <c r="CL139" s="101">
        <f>CJ139+CK139</f>
        <v>0</v>
      </c>
    </row>
    <row r="140" spans="1:90" x14ac:dyDescent="0.25">
      <c r="A140" s="30"/>
      <c r="B140" s="31"/>
      <c r="C140" s="32"/>
      <c r="D140" s="33" t="s">
        <v>178</v>
      </c>
      <c r="E140" s="35"/>
      <c r="F140" s="35"/>
      <c r="G140" s="35"/>
      <c r="H140" s="34">
        <f t="shared" ref="H140:AB140" si="572">SUBTOTAL(9,H138:H139)</f>
        <v>100000</v>
      </c>
      <c r="I140" s="34">
        <f t="shared" si="572"/>
        <v>20000</v>
      </c>
      <c r="J140" s="34">
        <f t="shared" si="572"/>
        <v>0</v>
      </c>
      <c r="K140" s="34">
        <f t="shared" si="572"/>
        <v>0</v>
      </c>
      <c r="L140" s="34">
        <f t="shared" si="572"/>
        <v>0</v>
      </c>
      <c r="M140" s="34">
        <f t="shared" si="572"/>
        <v>20000</v>
      </c>
      <c r="N140" s="34">
        <f t="shared" si="572"/>
        <v>0</v>
      </c>
      <c r="O140" s="34">
        <f t="shared" si="572"/>
        <v>0</v>
      </c>
      <c r="P140" s="34">
        <f t="shared" si="572"/>
        <v>80000</v>
      </c>
      <c r="Q140" s="34">
        <f t="shared" si="572"/>
        <v>30000</v>
      </c>
      <c r="R140" s="34">
        <f t="shared" si="572"/>
        <v>50000</v>
      </c>
      <c r="S140" s="34">
        <f t="shared" si="572"/>
        <v>0</v>
      </c>
      <c r="T140" s="34">
        <f t="shared" si="572"/>
        <v>-20000</v>
      </c>
      <c r="U140" s="34">
        <f t="shared" si="572"/>
        <v>-80000</v>
      </c>
      <c r="V140" s="34">
        <f t="shared" si="572"/>
        <v>-13000</v>
      </c>
      <c r="W140" s="34">
        <f t="shared" si="572"/>
        <v>-52000</v>
      </c>
      <c r="X140" s="34">
        <f t="shared" si="572"/>
        <v>56067</v>
      </c>
      <c r="Y140" s="34">
        <f t="shared" si="572"/>
        <v>27130</v>
      </c>
      <c r="Z140" s="48">
        <f t="shared" si="572"/>
        <v>-0.04</v>
      </c>
      <c r="AA140" s="48">
        <f t="shared" si="572"/>
        <v>-0.18</v>
      </c>
      <c r="AB140" s="48">
        <f t="shared" si="572"/>
        <v>-0.22</v>
      </c>
      <c r="AC140" s="48">
        <v>-0.03</v>
      </c>
      <c r="AD140" s="48">
        <v>-0.19</v>
      </c>
      <c r="AE140" s="48">
        <f t="shared" ref="AE140:AX140" si="573">SUBTOTAL(9,AE138:AE139)</f>
        <v>-0.22</v>
      </c>
      <c r="AF140" s="34">
        <f t="shared" si="573"/>
        <v>100000</v>
      </c>
      <c r="AG140" s="34">
        <f t="shared" si="573"/>
        <v>20000</v>
      </c>
      <c r="AH140" s="34">
        <f t="shared" si="573"/>
        <v>0</v>
      </c>
      <c r="AI140" s="34">
        <f t="shared" si="573"/>
        <v>0</v>
      </c>
      <c r="AJ140" s="34">
        <f t="shared" si="573"/>
        <v>0</v>
      </c>
      <c r="AK140" s="34">
        <f t="shared" si="573"/>
        <v>20000</v>
      </c>
      <c r="AL140" s="34">
        <f t="shared" si="573"/>
        <v>0</v>
      </c>
      <c r="AM140" s="34">
        <f t="shared" si="573"/>
        <v>0</v>
      </c>
      <c r="AN140" s="34">
        <f t="shared" si="573"/>
        <v>80000</v>
      </c>
      <c r="AO140" s="34">
        <f t="shared" si="573"/>
        <v>30000</v>
      </c>
      <c r="AP140" s="34">
        <f t="shared" si="573"/>
        <v>50000</v>
      </c>
      <c r="AQ140" s="34">
        <f t="shared" si="573"/>
        <v>0</v>
      </c>
      <c r="AR140" s="34">
        <f t="shared" si="573"/>
        <v>-7000</v>
      </c>
      <c r="AS140" s="34">
        <f t="shared" si="573"/>
        <v>-28000</v>
      </c>
      <c r="AT140" s="34">
        <f t="shared" si="573"/>
        <v>56067</v>
      </c>
      <c r="AU140" s="34">
        <f t="shared" si="573"/>
        <v>27130</v>
      </c>
      <c r="AV140" s="48">
        <f t="shared" si="573"/>
        <v>-0.01</v>
      </c>
      <c r="AW140" s="48">
        <f t="shared" si="573"/>
        <v>0.01</v>
      </c>
      <c r="AX140" s="48">
        <f t="shared" si="573"/>
        <v>0</v>
      </c>
      <c r="AY140"/>
      <c r="AZ140"/>
      <c r="BA140" s="34">
        <f t="shared" ref="BA140:BS140" si="574">SUBTOTAL(9,BA138:BA139)</f>
        <v>100000</v>
      </c>
      <c r="BB140" s="34">
        <f t="shared" si="574"/>
        <v>20000</v>
      </c>
      <c r="BC140" s="34">
        <f t="shared" si="574"/>
        <v>0</v>
      </c>
      <c r="BD140" s="34">
        <f t="shared" si="574"/>
        <v>0</v>
      </c>
      <c r="BE140" s="34">
        <f t="shared" si="574"/>
        <v>0</v>
      </c>
      <c r="BF140" s="34">
        <f t="shared" si="574"/>
        <v>20000</v>
      </c>
      <c r="BG140" s="34">
        <f t="shared" si="574"/>
        <v>0</v>
      </c>
      <c r="BH140" s="34">
        <f t="shared" si="574"/>
        <v>0</v>
      </c>
      <c r="BI140" s="34">
        <f t="shared" si="574"/>
        <v>80000</v>
      </c>
      <c r="BJ140" s="34">
        <f t="shared" si="574"/>
        <v>30000</v>
      </c>
      <c r="BK140" s="34">
        <f t="shared" si="574"/>
        <v>50000</v>
      </c>
      <c r="BL140" s="34">
        <f t="shared" si="574"/>
        <v>0</v>
      </c>
      <c r="BM140" s="34">
        <f t="shared" si="574"/>
        <v>0</v>
      </c>
      <c r="BN140" s="34">
        <f t="shared" si="574"/>
        <v>0</v>
      </c>
      <c r="BO140" s="34">
        <f t="shared" si="574"/>
        <v>56067</v>
      </c>
      <c r="BP140" s="34">
        <f t="shared" si="574"/>
        <v>27130</v>
      </c>
      <c r="BQ140" s="48">
        <f t="shared" si="574"/>
        <v>0</v>
      </c>
      <c r="BR140" s="48">
        <f t="shared" si="574"/>
        <v>0</v>
      </c>
      <c r="BS140" s="48">
        <f t="shared" si="574"/>
        <v>0</v>
      </c>
      <c r="BT140" s="34">
        <f t="shared" ref="BT140:CL140" si="575">SUBTOTAL(9,BT138:BT139)</f>
        <v>160000</v>
      </c>
      <c r="BU140" s="34">
        <f t="shared" si="575"/>
        <v>23000</v>
      </c>
      <c r="BV140" s="34">
        <f t="shared" si="575"/>
        <v>0</v>
      </c>
      <c r="BW140" s="34">
        <f t="shared" si="575"/>
        <v>0</v>
      </c>
      <c r="BX140" s="34">
        <f t="shared" si="575"/>
        <v>3000</v>
      </c>
      <c r="BY140" s="34">
        <f t="shared" si="575"/>
        <v>20000</v>
      </c>
      <c r="BZ140" s="34">
        <f t="shared" si="575"/>
        <v>0</v>
      </c>
      <c r="CA140" s="34">
        <f t="shared" si="575"/>
        <v>0</v>
      </c>
      <c r="CB140" s="34">
        <f t="shared" si="575"/>
        <v>137000</v>
      </c>
      <c r="CC140" s="34">
        <f t="shared" si="575"/>
        <v>40000</v>
      </c>
      <c r="CD140" s="34">
        <f t="shared" si="575"/>
        <v>97000</v>
      </c>
      <c r="CE140" s="34">
        <f t="shared" si="575"/>
        <v>0</v>
      </c>
      <c r="CF140" s="34">
        <f t="shared" si="575"/>
        <v>3000</v>
      </c>
      <c r="CG140" s="34">
        <f t="shared" si="575"/>
        <v>57000</v>
      </c>
      <c r="CH140" s="34">
        <f t="shared" si="575"/>
        <v>56067</v>
      </c>
      <c r="CI140" s="34">
        <f t="shared" si="575"/>
        <v>27130</v>
      </c>
      <c r="CJ140" s="64">
        <f t="shared" si="575"/>
        <v>0</v>
      </c>
      <c r="CK140" s="64">
        <f t="shared" si="575"/>
        <v>-0.17</v>
      </c>
      <c r="CL140" s="64">
        <f t="shared" si="575"/>
        <v>-0.17</v>
      </c>
    </row>
    <row r="141" spans="1:90" x14ac:dyDescent="0.25">
      <c r="A141" s="26">
        <v>1443</v>
      </c>
      <c r="B141" s="6">
        <v>600170918</v>
      </c>
      <c r="C141" s="27">
        <v>15043151</v>
      </c>
      <c r="D141" s="28" t="s">
        <v>49</v>
      </c>
      <c r="E141" s="6">
        <v>3123</v>
      </c>
      <c r="F141" s="6" t="s">
        <v>18</v>
      </c>
      <c r="G141" s="6" t="s">
        <v>19</v>
      </c>
      <c r="H141" s="41">
        <f>I141+P141</f>
        <v>488040</v>
      </c>
      <c r="I141" s="41">
        <f>K141+L141+M141+N141+O141</f>
        <v>478040</v>
      </c>
      <c r="J141" s="5">
        <v>19</v>
      </c>
      <c r="K141" s="9">
        <v>478040</v>
      </c>
      <c r="L141" s="9"/>
      <c r="M141" s="9"/>
      <c r="N141" s="9"/>
      <c r="O141" s="9"/>
      <c r="P141" s="41">
        <f>Q141+R141+S141</f>
        <v>10000</v>
      </c>
      <c r="Q141" s="9"/>
      <c r="R141" s="9">
        <v>10000</v>
      </c>
      <c r="S141" s="9"/>
      <c r="T141" s="73">
        <f>(L141+M141+N141)*-1</f>
        <v>0</v>
      </c>
      <c r="U141" s="73">
        <f>(Q141+R141)*-1</f>
        <v>-10000</v>
      </c>
      <c r="V141" s="9">
        <f t="shared" ref="V141:W145" si="576">ROUND(T141*0.65,0)</f>
        <v>0</v>
      </c>
      <c r="W141" s="9">
        <f t="shared" si="576"/>
        <v>-6500</v>
      </c>
      <c r="X141" s="9">
        <v>56067</v>
      </c>
      <c r="Y141" s="9">
        <v>27130</v>
      </c>
      <c r="Z141" s="78">
        <f>IF(T141=0,0,ROUND((T141+L141)/X141/10,2))</f>
        <v>0</v>
      </c>
      <c r="AA141" s="78">
        <f>IF(U141=0,0,ROUND((U141+Q141)/Y141/10,2))</f>
        <v>-0.04</v>
      </c>
      <c r="AB141" s="78">
        <f>Z141+AA141</f>
        <v>-0.04</v>
      </c>
      <c r="AC141" s="47">
        <v>0</v>
      </c>
      <c r="AD141" s="47">
        <v>-0.03</v>
      </c>
      <c r="AE141" s="47">
        <f>AC141+AD141</f>
        <v>-0.03</v>
      </c>
      <c r="AF141" s="41">
        <f>AG141+AN141</f>
        <v>488040</v>
      </c>
      <c r="AG141" s="41">
        <f>AI141+AJ141+AK141+AL141+AM141</f>
        <v>478040</v>
      </c>
      <c r="AH141" s="5">
        <v>19</v>
      </c>
      <c r="AI141" s="9">
        <v>478040</v>
      </c>
      <c r="AJ141" s="9"/>
      <c r="AK141" s="9"/>
      <c r="AL141" s="9"/>
      <c r="AM141" s="9"/>
      <c r="AN141" s="41">
        <f>AO141+AP141+AQ141</f>
        <v>10000</v>
      </c>
      <c r="AO141" s="9"/>
      <c r="AP141" s="9">
        <v>10000</v>
      </c>
      <c r="AQ141" s="9"/>
      <c r="AR141" s="90">
        <f>((AL141+AK141+AJ141)-((V141)*-1))*-1</f>
        <v>0</v>
      </c>
      <c r="AS141" s="90">
        <f>((AO141+AP141)-((W141)*-1))*-1</f>
        <v>-3500</v>
      </c>
      <c r="AT141" s="9">
        <v>56067</v>
      </c>
      <c r="AU141" s="9">
        <v>27130</v>
      </c>
      <c r="AV141" s="95">
        <f t="shared" ref="AV141:AV145" si="577">ROUND((AY141/AT141/10)+(AC141),2)*-1</f>
        <v>0</v>
      </c>
      <c r="AW141" s="95">
        <f t="shared" ref="AW141:AW145" si="578">ROUND((AZ141/AU141/10)+AD141,2)*-1</f>
        <v>-0.01</v>
      </c>
      <c r="AX141" s="95">
        <f>AV141+AW141</f>
        <v>-0.01</v>
      </c>
      <c r="AY141" s="97">
        <f t="shared" ref="AY141:AY145" si="579">AK141+AL141</f>
        <v>0</v>
      </c>
      <c r="AZ141" s="97">
        <f t="shared" ref="AZ141:AZ145" si="580">AP141</f>
        <v>10000</v>
      </c>
      <c r="BA141" s="98">
        <f>BB141+BI141</f>
        <v>488040</v>
      </c>
      <c r="BB141" s="98">
        <f>BD141+BE141+BF141+BG141+BH141</f>
        <v>478040</v>
      </c>
      <c r="BC141" s="99">
        <v>19</v>
      </c>
      <c r="BD141" s="90">
        <v>478040</v>
      </c>
      <c r="BE141" s="90"/>
      <c r="BF141" s="90"/>
      <c r="BG141" s="90"/>
      <c r="BH141" s="90"/>
      <c r="BI141" s="98">
        <f>BJ141+BK141+BL141</f>
        <v>10000</v>
      </c>
      <c r="BJ141" s="90"/>
      <c r="BK141" s="90">
        <v>10000</v>
      </c>
      <c r="BL141" s="90"/>
      <c r="BM141" s="90">
        <f t="shared" ref="BM141:BM145" si="581">(BE141+BF141+BG141)-(AJ141+AK141+AL141)</f>
        <v>0</v>
      </c>
      <c r="BN141" s="90">
        <f t="shared" ref="BN141:BN145" si="582">(BJ141+BK141)-(AO141+AP141)</f>
        <v>0</v>
      </c>
      <c r="BO141" s="9">
        <v>56067</v>
      </c>
      <c r="BP141" s="9">
        <v>27130</v>
      </c>
      <c r="BQ141" s="95">
        <f t="shared" ref="BQ141:BQ145" si="583">ROUND(((BF141+BG141)-(AK141+AL141))/BO141/10,2)*-1</f>
        <v>0</v>
      </c>
      <c r="BR141" s="95">
        <f t="shared" ref="BR141:BR145" si="584">ROUND(((BK141-AP141)/BP141/10),2)*-1</f>
        <v>0</v>
      </c>
      <c r="BS141" s="95">
        <f>BQ141+BR141</f>
        <v>0</v>
      </c>
      <c r="BT141" s="98">
        <f>BU141+CB141</f>
        <v>305000</v>
      </c>
      <c r="BU141" s="98">
        <f>BW141+BX141+BY141+BZ141+CA141</f>
        <v>295000</v>
      </c>
      <c r="BV141" s="102">
        <v>12</v>
      </c>
      <c r="BW141" s="103">
        <v>295000</v>
      </c>
      <c r="BX141" s="87"/>
      <c r="BY141" s="87"/>
      <c r="BZ141" s="87"/>
      <c r="CA141" s="87"/>
      <c r="CB141" s="85">
        <v>10000</v>
      </c>
      <c r="CC141" s="87"/>
      <c r="CD141" s="87">
        <v>10000</v>
      </c>
      <c r="CE141" s="87"/>
      <c r="CF141" s="103">
        <f>(BX141+BY141+BZ141)-(BE141+BF141+BG141)-183040</f>
        <v>-183040</v>
      </c>
      <c r="CG141" s="90">
        <f t="shared" ref="CG141:CG145" si="585">(CC141+CD141)-(BJ141+BK141)</f>
        <v>0</v>
      </c>
      <c r="CH141" s="9">
        <v>56067</v>
      </c>
      <c r="CI141" s="9">
        <v>27130</v>
      </c>
      <c r="CJ141" s="101">
        <f t="shared" ref="CJ141:CJ145" si="586">ROUND(((BY141+BZ141)-(BF141+BG141))/CH141/10,2)*-1</f>
        <v>0</v>
      </c>
      <c r="CK141" s="101">
        <f t="shared" ref="CK141:CK145" si="587">ROUND(((CD141-BK141)/CI141/10),2)*-1</f>
        <v>0</v>
      </c>
      <c r="CL141" s="101">
        <f>CJ141+CK141</f>
        <v>0</v>
      </c>
    </row>
    <row r="142" spans="1:90" x14ac:dyDescent="0.25">
      <c r="A142" s="5">
        <v>1443</v>
      </c>
      <c r="B142" s="2">
        <v>600170918</v>
      </c>
      <c r="C142" s="7">
        <v>15043151</v>
      </c>
      <c r="D142" s="8" t="s">
        <v>49</v>
      </c>
      <c r="E142" s="20">
        <v>3123</v>
      </c>
      <c r="F142" s="20" t="s">
        <v>110</v>
      </c>
      <c r="G142" s="20" t="s">
        <v>96</v>
      </c>
      <c r="H142" s="41">
        <f>I142+P142</f>
        <v>0</v>
      </c>
      <c r="I142" s="41">
        <f>K142+L142+M142+N142+O142</f>
        <v>0</v>
      </c>
      <c r="J142" s="5"/>
      <c r="K142" s="9"/>
      <c r="L142" s="9"/>
      <c r="M142" s="9"/>
      <c r="N142" s="9"/>
      <c r="O142" s="9"/>
      <c r="P142" s="41">
        <f>Q142+R142+S142</f>
        <v>0</v>
      </c>
      <c r="Q142" s="9"/>
      <c r="R142" s="9"/>
      <c r="S142" s="9"/>
      <c r="T142" s="73">
        <f>(L142+M142+N142)*-1</f>
        <v>0</v>
      </c>
      <c r="U142" s="73">
        <f>(Q142+R142)*-1</f>
        <v>0</v>
      </c>
      <c r="V142" s="9">
        <f t="shared" si="576"/>
        <v>0</v>
      </c>
      <c r="W142" s="9">
        <f t="shared" si="576"/>
        <v>0</v>
      </c>
      <c r="X142" s="46" t="s">
        <v>225</v>
      </c>
      <c r="Y142" s="46" t="s">
        <v>225</v>
      </c>
      <c r="Z142" s="78">
        <f>IF(T142=0,0,ROUND((T142+L142)/X142/10,2))</f>
        <v>0</v>
      </c>
      <c r="AA142" s="78">
        <f>IF(U142=0,0,ROUND((U142+Q142)/Y142/10,2))</f>
        <v>0</v>
      </c>
      <c r="AB142" s="78">
        <f>Z142+AA142</f>
        <v>0</v>
      </c>
      <c r="AC142" s="47">
        <v>0</v>
      </c>
      <c r="AD142" s="47">
        <v>0</v>
      </c>
      <c r="AE142" s="47">
        <f>AC142+AD142</f>
        <v>0</v>
      </c>
      <c r="AF142" s="41">
        <f>AG142+AN142</f>
        <v>0</v>
      </c>
      <c r="AG142" s="41">
        <f>AI142+AJ142+AK142+AL142+AM142</f>
        <v>0</v>
      </c>
      <c r="AH142" s="5"/>
      <c r="AI142" s="9"/>
      <c r="AJ142" s="9"/>
      <c r="AK142" s="9"/>
      <c r="AL142" s="9"/>
      <c r="AM142" s="9"/>
      <c r="AN142" s="41">
        <f>AO142+AP142+AQ142</f>
        <v>0</v>
      </c>
      <c r="AO142" s="9"/>
      <c r="AP142" s="9"/>
      <c r="AQ142" s="9"/>
      <c r="AR142" s="90">
        <f>((AL142+AK142+AJ142)-((V142)*-1))*-1</f>
        <v>0</v>
      </c>
      <c r="AS142" s="90">
        <f>((AO142+AP142)-((W142)*-1))*-1</f>
        <v>0</v>
      </c>
      <c r="AT142" s="46" t="s">
        <v>225</v>
      </c>
      <c r="AU142" s="46" t="s">
        <v>225</v>
      </c>
      <c r="AV142" s="95">
        <v>0</v>
      </c>
      <c r="AW142" s="95">
        <v>0</v>
      </c>
      <c r="AX142" s="95">
        <f>AV142+AW142</f>
        <v>0</v>
      </c>
      <c r="AY142" s="97">
        <f t="shared" si="579"/>
        <v>0</v>
      </c>
      <c r="AZ142" s="97">
        <f t="shared" si="580"/>
        <v>0</v>
      </c>
      <c r="BA142" s="98">
        <f>BB142+BI142</f>
        <v>0</v>
      </c>
      <c r="BB142" s="98">
        <f>BD142+BE142+BF142+BG142+BH142</f>
        <v>0</v>
      </c>
      <c r="BC142" s="99"/>
      <c r="BD142" s="90"/>
      <c r="BE142" s="90"/>
      <c r="BF142" s="90"/>
      <c r="BG142" s="90"/>
      <c r="BH142" s="90"/>
      <c r="BI142" s="98">
        <f>BJ142+BK142+BL142</f>
        <v>0</v>
      </c>
      <c r="BJ142" s="90"/>
      <c r="BK142" s="90"/>
      <c r="BL142" s="90"/>
      <c r="BM142" s="90">
        <f t="shared" si="581"/>
        <v>0</v>
      </c>
      <c r="BN142" s="90">
        <f t="shared" si="582"/>
        <v>0</v>
      </c>
      <c r="BO142" s="46" t="s">
        <v>225</v>
      </c>
      <c r="BP142" s="46" t="s">
        <v>225</v>
      </c>
      <c r="BQ142" s="95">
        <v>0</v>
      </c>
      <c r="BR142" s="95">
        <v>0</v>
      </c>
      <c r="BS142" s="95">
        <f>BQ142+BR142</f>
        <v>0</v>
      </c>
      <c r="BT142" s="98">
        <f>BU142+CB142</f>
        <v>0</v>
      </c>
      <c r="BU142" s="98">
        <f>BW142+BX142+BY142+BZ142+CA142</f>
        <v>0</v>
      </c>
      <c r="BV142" s="86"/>
      <c r="BW142" s="87"/>
      <c r="BX142" s="87"/>
      <c r="BY142" s="87"/>
      <c r="BZ142" s="87"/>
      <c r="CA142" s="87"/>
      <c r="CB142" s="85">
        <v>0</v>
      </c>
      <c r="CC142" s="87"/>
      <c r="CD142" s="87"/>
      <c r="CE142" s="87"/>
      <c r="CF142" s="90">
        <f t="shared" ref="CF142:CF145" si="588">(BX142+BY142+BZ142)-(BE142+BF142+BG142)</f>
        <v>0</v>
      </c>
      <c r="CG142" s="90">
        <f t="shared" si="585"/>
        <v>0</v>
      </c>
      <c r="CH142" s="46" t="s">
        <v>225</v>
      </c>
      <c r="CI142" s="46" t="s">
        <v>225</v>
      </c>
      <c r="CJ142" s="101">
        <v>0</v>
      </c>
      <c r="CK142" s="101">
        <v>0</v>
      </c>
      <c r="CL142" s="101">
        <f>CJ142+CK142</f>
        <v>0</v>
      </c>
    </row>
    <row r="143" spans="1:90" x14ac:dyDescent="0.25">
      <c r="A143" s="5">
        <v>1443</v>
      </c>
      <c r="B143" s="2">
        <v>600170918</v>
      </c>
      <c r="C143" s="7">
        <v>15043151</v>
      </c>
      <c r="D143" s="8" t="s">
        <v>49</v>
      </c>
      <c r="E143" s="2">
        <v>3141</v>
      </c>
      <c r="F143" s="2" t="s">
        <v>20</v>
      </c>
      <c r="G143" s="7" t="s">
        <v>96</v>
      </c>
      <c r="H143" s="41">
        <f>I143+P143</f>
        <v>105000</v>
      </c>
      <c r="I143" s="41">
        <f>K143+L143+M143+N143+O143</f>
        <v>0</v>
      </c>
      <c r="J143" s="5"/>
      <c r="K143" s="9"/>
      <c r="L143" s="9"/>
      <c r="M143" s="9"/>
      <c r="N143" s="9"/>
      <c r="O143" s="9"/>
      <c r="P143" s="41">
        <f>Q143+R143+S143</f>
        <v>105000</v>
      </c>
      <c r="Q143" s="9"/>
      <c r="R143" s="9">
        <v>105000</v>
      </c>
      <c r="S143" s="9"/>
      <c r="T143" s="73">
        <f>(L143+M143+N143)*-1</f>
        <v>0</v>
      </c>
      <c r="U143" s="73">
        <f>(Q143+R143)*-1</f>
        <v>-105000</v>
      </c>
      <c r="V143" s="9">
        <f t="shared" si="576"/>
        <v>0</v>
      </c>
      <c r="W143" s="9">
        <f t="shared" si="576"/>
        <v>-68250</v>
      </c>
      <c r="X143" s="46" t="s">
        <v>225</v>
      </c>
      <c r="Y143" s="9">
        <v>26460</v>
      </c>
      <c r="Z143" s="78">
        <f>IF(T143=0,0,ROUND((T143+L143)/X143/10,2))</f>
        <v>0</v>
      </c>
      <c r="AA143" s="78">
        <f>IF(U143=0,0,ROUND((U143+Q143)/Y143/10,2))</f>
        <v>-0.4</v>
      </c>
      <c r="AB143" s="78">
        <f>Z143+AA143</f>
        <v>-0.4</v>
      </c>
      <c r="AC143" s="47">
        <v>0</v>
      </c>
      <c r="AD143" s="47">
        <v>-0.26</v>
      </c>
      <c r="AE143" s="47">
        <f>AC143+AD143</f>
        <v>-0.26</v>
      </c>
      <c r="AF143" s="41">
        <f>AG143+AN143</f>
        <v>105000</v>
      </c>
      <c r="AG143" s="41">
        <f>AI143+AJ143+AK143+AL143+AM143</f>
        <v>0</v>
      </c>
      <c r="AH143" s="5"/>
      <c r="AI143" s="9"/>
      <c r="AJ143" s="9"/>
      <c r="AK143" s="9"/>
      <c r="AL143" s="9"/>
      <c r="AM143" s="9"/>
      <c r="AN143" s="41">
        <f>AO143+AP143+AQ143</f>
        <v>105000</v>
      </c>
      <c r="AO143" s="9"/>
      <c r="AP143" s="9">
        <v>105000</v>
      </c>
      <c r="AQ143" s="9"/>
      <c r="AR143" s="90">
        <f>((AL143+AK143+AJ143)-((V143)*-1))*-1</f>
        <v>0</v>
      </c>
      <c r="AS143" s="90">
        <f>((AO143+AP143)-((W143)*-1))*-1</f>
        <v>-36750</v>
      </c>
      <c r="AT143" s="46" t="s">
        <v>225</v>
      </c>
      <c r="AU143" s="9">
        <v>26460</v>
      </c>
      <c r="AV143" s="95">
        <v>0</v>
      </c>
      <c r="AW143" s="95">
        <f t="shared" si="578"/>
        <v>-0.14000000000000001</v>
      </c>
      <c r="AX143" s="95">
        <f>AV143+AW143</f>
        <v>-0.14000000000000001</v>
      </c>
      <c r="AY143" s="97">
        <f t="shared" si="579"/>
        <v>0</v>
      </c>
      <c r="AZ143" s="97">
        <f t="shared" si="580"/>
        <v>105000</v>
      </c>
      <c r="BA143" s="98">
        <f>BB143+BI143</f>
        <v>105000</v>
      </c>
      <c r="BB143" s="98">
        <f>BD143+BE143+BF143+BG143+BH143</f>
        <v>0</v>
      </c>
      <c r="BC143" s="99"/>
      <c r="BD143" s="90"/>
      <c r="BE143" s="90"/>
      <c r="BF143" s="90"/>
      <c r="BG143" s="90"/>
      <c r="BH143" s="90"/>
      <c r="BI143" s="98">
        <f>BJ143+BK143+BL143</f>
        <v>105000</v>
      </c>
      <c r="BJ143" s="90"/>
      <c r="BK143" s="90">
        <v>105000</v>
      </c>
      <c r="BL143" s="90"/>
      <c r="BM143" s="90">
        <f t="shared" si="581"/>
        <v>0</v>
      </c>
      <c r="BN143" s="90">
        <f t="shared" si="582"/>
        <v>0</v>
      </c>
      <c r="BO143" s="46" t="s">
        <v>225</v>
      </c>
      <c r="BP143" s="9">
        <v>26460</v>
      </c>
      <c r="BQ143" s="95">
        <v>0</v>
      </c>
      <c r="BR143" s="95">
        <f t="shared" si="584"/>
        <v>0</v>
      </c>
      <c r="BS143" s="95">
        <f>BQ143+BR143</f>
        <v>0</v>
      </c>
      <c r="BT143" s="98">
        <f>BU143+CB143</f>
        <v>140000</v>
      </c>
      <c r="BU143" s="98">
        <f>BW143+BX143+BY143+BZ143+CA143</f>
        <v>0</v>
      </c>
      <c r="BV143" s="86"/>
      <c r="BW143" s="87"/>
      <c r="BX143" s="87"/>
      <c r="BY143" s="87"/>
      <c r="BZ143" s="87"/>
      <c r="CA143" s="87"/>
      <c r="CB143" s="85">
        <v>140000</v>
      </c>
      <c r="CC143" s="87">
        <v>15000</v>
      </c>
      <c r="CD143" s="87">
        <v>125000</v>
      </c>
      <c r="CE143" s="87"/>
      <c r="CF143" s="90">
        <f t="shared" si="588"/>
        <v>0</v>
      </c>
      <c r="CG143" s="90">
        <f t="shared" si="585"/>
        <v>35000</v>
      </c>
      <c r="CH143" s="46" t="s">
        <v>225</v>
      </c>
      <c r="CI143" s="9">
        <v>26460</v>
      </c>
      <c r="CJ143" s="101">
        <v>0</v>
      </c>
      <c r="CK143" s="101">
        <f t="shared" si="587"/>
        <v>-0.08</v>
      </c>
      <c r="CL143" s="101">
        <f>CJ143+CK143</f>
        <v>-0.08</v>
      </c>
    </row>
    <row r="144" spans="1:90" x14ac:dyDescent="0.25">
      <c r="A144" s="5">
        <v>1443</v>
      </c>
      <c r="B144" s="2">
        <v>600170918</v>
      </c>
      <c r="C144" s="7">
        <v>15043151</v>
      </c>
      <c r="D144" s="8" t="s">
        <v>49</v>
      </c>
      <c r="E144" s="2">
        <v>3141</v>
      </c>
      <c r="F144" s="2" t="s">
        <v>20</v>
      </c>
      <c r="G144" s="7" t="s">
        <v>96</v>
      </c>
      <c r="H144" s="41">
        <f>I144+P144</f>
        <v>0</v>
      </c>
      <c r="I144" s="41">
        <f>K144+L144+M144+N144+O144</f>
        <v>0</v>
      </c>
      <c r="J144" s="5"/>
      <c r="K144" s="9"/>
      <c r="L144" s="9"/>
      <c r="M144" s="9"/>
      <c r="N144" s="9"/>
      <c r="O144" s="9"/>
      <c r="P144" s="41">
        <f>Q144+R144+S144</f>
        <v>0</v>
      </c>
      <c r="Q144" s="9"/>
      <c r="R144" s="9"/>
      <c r="S144" s="9"/>
      <c r="T144" s="73">
        <f>(L144+M144+N144)*-1</f>
        <v>0</v>
      </c>
      <c r="U144" s="73">
        <f>(Q144+R144)*-1</f>
        <v>0</v>
      </c>
      <c r="V144" s="9">
        <f t="shared" si="576"/>
        <v>0</v>
      </c>
      <c r="W144" s="9">
        <f t="shared" si="576"/>
        <v>0</v>
      </c>
      <c r="X144" s="46" t="s">
        <v>225</v>
      </c>
      <c r="Y144" s="9">
        <v>26460</v>
      </c>
      <c r="Z144" s="78">
        <f>IF(T144=0,0,ROUND((T144+L144)/X144/10,2))</f>
        <v>0</v>
      </c>
      <c r="AA144" s="78">
        <f>IF(U144=0,0,ROUND((U144+Q144)/Y144/10,2))</f>
        <v>0</v>
      </c>
      <c r="AB144" s="78">
        <f>Z144+AA144</f>
        <v>0</v>
      </c>
      <c r="AC144" s="47">
        <v>0</v>
      </c>
      <c r="AD144" s="47">
        <v>0</v>
      </c>
      <c r="AE144" s="47">
        <f>AC144+AD144</f>
        <v>0</v>
      </c>
      <c r="AF144" s="41">
        <f>AG144+AN144</f>
        <v>0</v>
      </c>
      <c r="AG144" s="41">
        <f>AI144+AJ144+AK144+AL144+AM144</f>
        <v>0</v>
      </c>
      <c r="AH144" s="5"/>
      <c r="AI144" s="9"/>
      <c r="AJ144" s="9"/>
      <c r="AK144" s="9"/>
      <c r="AL144" s="9"/>
      <c r="AM144" s="9"/>
      <c r="AN144" s="41">
        <f>AO144+AP144+AQ144</f>
        <v>0</v>
      </c>
      <c r="AO144" s="9"/>
      <c r="AP144" s="9"/>
      <c r="AQ144" s="9"/>
      <c r="AR144" s="90">
        <f>((AL144+AK144+AJ144)-((V144)*-1))*-1</f>
        <v>0</v>
      </c>
      <c r="AS144" s="90">
        <f>((AO144+AP144)-((W144)*-1))*-1</f>
        <v>0</v>
      </c>
      <c r="AT144" s="46" t="s">
        <v>225</v>
      </c>
      <c r="AU144" s="9">
        <v>26460</v>
      </c>
      <c r="AV144" s="95">
        <v>0</v>
      </c>
      <c r="AW144" s="95">
        <f t="shared" si="578"/>
        <v>0</v>
      </c>
      <c r="AX144" s="95">
        <f>AV144+AW144</f>
        <v>0</v>
      </c>
      <c r="AY144" s="97">
        <f t="shared" si="579"/>
        <v>0</v>
      </c>
      <c r="AZ144" s="97">
        <f t="shared" si="580"/>
        <v>0</v>
      </c>
      <c r="BA144" s="98">
        <f>BB144+BI144</f>
        <v>0</v>
      </c>
      <c r="BB144" s="98">
        <f>BD144+BE144+BF144+BG144+BH144</f>
        <v>0</v>
      </c>
      <c r="BC144" s="99"/>
      <c r="BD144" s="90"/>
      <c r="BE144" s="90"/>
      <c r="BF144" s="90"/>
      <c r="BG144" s="90"/>
      <c r="BH144" s="90"/>
      <c r="BI144" s="98">
        <f>BJ144+BK144+BL144</f>
        <v>0</v>
      </c>
      <c r="BJ144" s="90"/>
      <c r="BK144" s="90"/>
      <c r="BL144" s="90"/>
      <c r="BM144" s="90">
        <f t="shared" si="581"/>
        <v>0</v>
      </c>
      <c r="BN144" s="90">
        <f t="shared" si="582"/>
        <v>0</v>
      </c>
      <c r="BO144" s="46" t="s">
        <v>225</v>
      </c>
      <c r="BP144" s="9">
        <v>26460</v>
      </c>
      <c r="BQ144" s="95">
        <v>0</v>
      </c>
      <c r="BR144" s="95">
        <f t="shared" si="584"/>
        <v>0</v>
      </c>
      <c r="BS144" s="95">
        <f>BQ144+BR144</f>
        <v>0</v>
      </c>
      <c r="BT144" s="98">
        <f>BU144+CB144</f>
        <v>0</v>
      </c>
      <c r="BU144" s="98">
        <f>BW144+BX144+BY144+BZ144+CA144</f>
        <v>0</v>
      </c>
      <c r="BV144" s="86"/>
      <c r="BW144" s="87"/>
      <c r="BX144" s="87"/>
      <c r="BY144" s="87"/>
      <c r="BZ144" s="87"/>
      <c r="CA144" s="87"/>
      <c r="CB144" s="85">
        <v>0</v>
      </c>
      <c r="CC144" s="87"/>
      <c r="CD144" s="87"/>
      <c r="CE144" s="87"/>
      <c r="CF144" s="90">
        <f t="shared" si="588"/>
        <v>0</v>
      </c>
      <c r="CG144" s="90">
        <f t="shared" si="585"/>
        <v>0</v>
      </c>
      <c r="CH144" s="46" t="s">
        <v>225</v>
      </c>
      <c r="CI144" s="9">
        <v>26460</v>
      </c>
      <c r="CJ144" s="101">
        <v>0</v>
      </c>
      <c r="CK144" s="101">
        <f t="shared" si="587"/>
        <v>0</v>
      </c>
      <c r="CL144" s="101">
        <f>CJ144+CK144</f>
        <v>0</v>
      </c>
    </row>
    <row r="145" spans="1:90" x14ac:dyDescent="0.25">
      <c r="A145" s="5">
        <v>1443</v>
      </c>
      <c r="B145" s="2">
        <v>600170918</v>
      </c>
      <c r="C145" s="7">
        <v>15043151</v>
      </c>
      <c r="D145" s="8" t="s">
        <v>49</v>
      </c>
      <c r="E145" s="2">
        <v>3147</v>
      </c>
      <c r="F145" s="2" t="s">
        <v>27</v>
      </c>
      <c r="G145" s="7" t="s">
        <v>96</v>
      </c>
      <c r="H145" s="41">
        <f>I145+P145</f>
        <v>0</v>
      </c>
      <c r="I145" s="41">
        <f>K145+L145+M145+N145+O145</f>
        <v>0</v>
      </c>
      <c r="J145" s="5"/>
      <c r="K145" s="9"/>
      <c r="L145" s="9"/>
      <c r="M145" s="9"/>
      <c r="N145" s="9"/>
      <c r="O145" s="9"/>
      <c r="P145" s="41">
        <f>Q145+R145+S145</f>
        <v>0</v>
      </c>
      <c r="Q145" s="9"/>
      <c r="R145" s="9"/>
      <c r="S145" s="9"/>
      <c r="T145" s="73">
        <f>(L145+M145+N145)*-1</f>
        <v>0</v>
      </c>
      <c r="U145" s="73">
        <f>(Q145+R145)*-1</f>
        <v>0</v>
      </c>
      <c r="V145" s="9">
        <f t="shared" si="576"/>
        <v>0</v>
      </c>
      <c r="W145" s="9">
        <f t="shared" si="576"/>
        <v>0</v>
      </c>
      <c r="X145" s="9">
        <v>42328</v>
      </c>
      <c r="Y145" s="9">
        <v>23868</v>
      </c>
      <c r="Z145" s="78">
        <f>IF(T145=0,0,ROUND((T145+L145)/X145/10,2))</f>
        <v>0</v>
      </c>
      <c r="AA145" s="78">
        <f>IF(U145=0,0,ROUND((U145+Q145)/Y145/10,2))</f>
        <v>0</v>
      </c>
      <c r="AB145" s="78">
        <f>Z145+AA145</f>
        <v>0</v>
      </c>
      <c r="AC145" s="47">
        <v>0</v>
      </c>
      <c r="AD145" s="47">
        <v>0</v>
      </c>
      <c r="AE145" s="47">
        <f>AC145+AD145</f>
        <v>0</v>
      </c>
      <c r="AF145" s="41">
        <f>AG145+AN145</f>
        <v>0</v>
      </c>
      <c r="AG145" s="41">
        <f>AI145+AJ145+AK145+AL145+AM145</f>
        <v>0</v>
      </c>
      <c r="AH145" s="5"/>
      <c r="AI145" s="9"/>
      <c r="AJ145" s="9"/>
      <c r="AK145" s="9"/>
      <c r="AL145" s="9"/>
      <c r="AM145" s="9"/>
      <c r="AN145" s="41">
        <f>AO145+AP145+AQ145</f>
        <v>0</v>
      </c>
      <c r="AO145" s="9"/>
      <c r="AP145" s="9"/>
      <c r="AQ145" s="9"/>
      <c r="AR145" s="90">
        <f>((AL145+AK145+AJ145)-((V145)*-1))*-1</f>
        <v>0</v>
      </c>
      <c r="AS145" s="90">
        <f>((AO145+AP145)-((W145)*-1))*-1</f>
        <v>0</v>
      </c>
      <c r="AT145" s="9">
        <v>42328</v>
      </c>
      <c r="AU145" s="9">
        <v>23868</v>
      </c>
      <c r="AV145" s="95">
        <f t="shared" si="577"/>
        <v>0</v>
      </c>
      <c r="AW145" s="95">
        <f t="shared" si="578"/>
        <v>0</v>
      </c>
      <c r="AX145" s="95">
        <f>AV145+AW145</f>
        <v>0</v>
      </c>
      <c r="AY145" s="97">
        <f t="shared" si="579"/>
        <v>0</v>
      </c>
      <c r="AZ145" s="97">
        <f t="shared" si="580"/>
        <v>0</v>
      </c>
      <c r="BA145" s="98">
        <f>BB145+BI145</f>
        <v>0</v>
      </c>
      <c r="BB145" s="98">
        <f>BD145+BE145+BF145+BG145+BH145</f>
        <v>0</v>
      </c>
      <c r="BC145" s="99"/>
      <c r="BD145" s="90"/>
      <c r="BE145" s="90"/>
      <c r="BF145" s="90"/>
      <c r="BG145" s="90"/>
      <c r="BH145" s="90"/>
      <c r="BI145" s="98">
        <f>BJ145+BK145+BL145</f>
        <v>0</v>
      </c>
      <c r="BJ145" s="90"/>
      <c r="BK145" s="90"/>
      <c r="BL145" s="90"/>
      <c r="BM145" s="90">
        <f t="shared" si="581"/>
        <v>0</v>
      </c>
      <c r="BN145" s="90">
        <f t="shared" si="582"/>
        <v>0</v>
      </c>
      <c r="BO145" s="9">
        <v>42328</v>
      </c>
      <c r="BP145" s="9">
        <v>23868</v>
      </c>
      <c r="BQ145" s="95">
        <f t="shared" si="583"/>
        <v>0</v>
      </c>
      <c r="BR145" s="95">
        <f t="shared" si="584"/>
        <v>0</v>
      </c>
      <c r="BS145" s="95">
        <f>BQ145+BR145</f>
        <v>0</v>
      </c>
      <c r="BT145" s="98">
        <f>BU145+CB145</f>
        <v>0</v>
      </c>
      <c r="BU145" s="98">
        <f>BW145+BX145+BY145+BZ145+CA145</f>
        <v>0</v>
      </c>
      <c r="BV145" s="86"/>
      <c r="BW145" s="87"/>
      <c r="BX145" s="87"/>
      <c r="BY145" s="87"/>
      <c r="BZ145" s="87"/>
      <c r="CA145" s="87"/>
      <c r="CB145" s="85">
        <v>0</v>
      </c>
      <c r="CC145" s="87"/>
      <c r="CD145" s="87"/>
      <c r="CE145" s="87"/>
      <c r="CF145" s="90">
        <f t="shared" si="588"/>
        <v>0</v>
      </c>
      <c r="CG145" s="90">
        <f t="shared" si="585"/>
        <v>0</v>
      </c>
      <c r="CH145" s="9">
        <v>42328</v>
      </c>
      <c r="CI145" s="9">
        <v>23868</v>
      </c>
      <c r="CJ145" s="101">
        <f t="shared" si="586"/>
        <v>0</v>
      </c>
      <c r="CK145" s="101">
        <f t="shared" si="587"/>
        <v>0</v>
      </c>
      <c r="CL145" s="101">
        <f>CJ145+CK145</f>
        <v>0</v>
      </c>
    </row>
    <row r="146" spans="1:90" x14ac:dyDescent="0.25">
      <c r="A146" s="30"/>
      <c r="B146" s="31"/>
      <c r="C146" s="32"/>
      <c r="D146" s="33" t="s">
        <v>179</v>
      </c>
      <c r="E146" s="31"/>
      <c r="F146" s="31"/>
      <c r="G146" s="32"/>
      <c r="H146" s="34">
        <f t="shared" ref="H146:AB146" si="589">SUBTOTAL(9,H141:H145)</f>
        <v>593040</v>
      </c>
      <c r="I146" s="34">
        <f t="shared" si="589"/>
        <v>478040</v>
      </c>
      <c r="J146" s="34">
        <f t="shared" si="589"/>
        <v>19</v>
      </c>
      <c r="K146" s="34">
        <f t="shared" si="589"/>
        <v>478040</v>
      </c>
      <c r="L146" s="34">
        <f t="shared" si="589"/>
        <v>0</v>
      </c>
      <c r="M146" s="34">
        <f t="shared" si="589"/>
        <v>0</v>
      </c>
      <c r="N146" s="34">
        <f t="shared" si="589"/>
        <v>0</v>
      </c>
      <c r="O146" s="34">
        <f t="shared" si="589"/>
        <v>0</v>
      </c>
      <c r="P146" s="34">
        <f t="shared" si="589"/>
        <v>115000</v>
      </c>
      <c r="Q146" s="34">
        <f t="shared" si="589"/>
        <v>0</v>
      </c>
      <c r="R146" s="34">
        <f t="shared" si="589"/>
        <v>115000</v>
      </c>
      <c r="S146" s="34">
        <f t="shared" si="589"/>
        <v>0</v>
      </c>
      <c r="T146" s="34">
        <f t="shared" si="589"/>
        <v>0</v>
      </c>
      <c r="U146" s="34">
        <f t="shared" si="589"/>
        <v>-115000</v>
      </c>
      <c r="V146" s="34">
        <f t="shared" si="589"/>
        <v>0</v>
      </c>
      <c r="W146" s="34">
        <f t="shared" si="589"/>
        <v>-74750</v>
      </c>
      <c r="X146" s="34">
        <f t="shared" si="589"/>
        <v>98395</v>
      </c>
      <c r="Y146" s="34">
        <f t="shared" si="589"/>
        <v>103918</v>
      </c>
      <c r="Z146" s="48">
        <f t="shared" si="589"/>
        <v>0</v>
      </c>
      <c r="AA146" s="48">
        <f t="shared" si="589"/>
        <v>-0.44</v>
      </c>
      <c r="AB146" s="48">
        <f t="shared" si="589"/>
        <v>-0.44</v>
      </c>
      <c r="AC146" s="48">
        <v>0</v>
      </c>
      <c r="AD146" s="48">
        <v>-0.29000000000000004</v>
      </c>
      <c r="AE146" s="48">
        <f t="shared" ref="AE146:AX146" si="590">SUBTOTAL(9,AE141:AE145)</f>
        <v>-0.29000000000000004</v>
      </c>
      <c r="AF146" s="34">
        <f t="shared" si="590"/>
        <v>593040</v>
      </c>
      <c r="AG146" s="34">
        <f t="shared" si="590"/>
        <v>478040</v>
      </c>
      <c r="AH146" s="34">
        <f t="shared" si="590"/>
        <v>19</v>
      </c>
      <c r="AI146" s="34">
        <f t="shared" si="590"/>
        <v>478040</v>
      </c>
      <c r="AJ146" s="34">
        <f t="shared" si="590"/>
        <v>0</v>
      </c>
      <c r="AK146" s="34">
        <f t="shared" si="590"/>
        <v>0</v>
      </c>
      <c r="AL146" s="34">
        <f t="shared" si="590"/>
        <v>0</v>
      </c>
      <c r="AM146" s="34">
        <f t="shared" si="590"/>
        <v>0</v>
      </c>
      <c r="AN146" s="34">
        <f t="shared" si="590"/>
        <v>115000</v>
      </c>
      <c r="AO146" s="34">
        <f t="shared" si="590"/>
        <v>0</v>
      </c>
      <c r="AP146" s="34">
        <f t="shared" si="590"/>
        <v>115000</v>
      </c>
      <c r="AQ146" s="34">
        <f t="shared" si="590"/>
        <v>0</v>
      </c>
      <c r="AR146" s="34">
        <f t="shared" si="590"/>
        <v>0</v>
      </c>
      <c r="AS146" s="34">
        <f t="shared" si="590"/>
        <v>-40250</v>
      </c>
      <c r="AT146" s="34">
        <f t="shared" si="590"/>
        <v>98395</v>
      </c>
      <c r="AU146" s="34">
        <f t="shared" si="590"/>
        <v>103918</v>
      </c>
      <c r="AV146" s="48">
        <f t="shared" si="590"/>
        <v>0</v>
      </c>
      <c r="AW146" s="48">
        <f t="shared" si="590"/>
        <v>-0.15000000000000002</v>
      </c>
      <c r="AX146" s="48">
        <f t="shared" si="590"/>
        <v>-0.15000000000000002</v>
      </c>
      <c r="AY146"/>
      <c r="AZ146"/>
      <c r="BA146" s="34">
        <f t="shared" ref="BA146:BS146" si="591">SUBTOTAL(9,BA141:BA145)</f>
        <v>593040</v>
      </c>
      <c r="BB146" s="34">
        <f t="shared" si="591"/>
        <v>478040</v>
      </c>
      <c r="BC146" s="34">
        <f t="shared" si="591"/>
        <v>19</v>
      </c>
      <c r="BD146" s="34">
        <f t="shared" si="591"/>
        <v>478040</v>
      </c>
      <c r="BE146" s="34">
        <f t="shared" si="591"/>
        <v>0</v>
      </c>
      <c r="BF146" s="34">
        <f t="shared" si="591"/>
        <v>0</v>
      </c>
      <c r="BG146" s="34">
        <f t="shared" si="591"/>
        <v>0</v>
      </c>
      <c r="BH146" s="34">
        <f t="shared" si="591"/>
        <v>0</v>
      </c>
      <c r="BI146" s="34">
        <f t="shared" si="591"/>
        <v>115000</v>
      </c>
      <c r="BJ146" s="34">
        <f t="shared" si="591"/>
        <v>0</v>
      </c>
      <c r="BK146" s="34">
        <f t="shared" si="591"/>
        <v>115000</v>
      </c>
      <c r="BL146" s="34">
        <f t="shared" si="591"/>
        <v>0</v>
      </c>
      <c r="BM146" s="34">
        <f t="shared" si="591"/>
        <v>0</v>
      </c>
      <c r="BN146" s="34">
        <f t="shared" si="591"/>
        <v>0</v>
      </c>
      <c r="BO146" s="34">
        <f t="shared" si="591"/>
        <v>98395</v>
      </c>
      <c r="BP146" s="34">
        <f t="shared" si="591"/>
        <v>103918</v>
      </c>
      <c r="BQ146" s="48">
        <f t="shared" si="591"/>
        <v>0</v>
      </c>
      <c r="BR146" s="48">
        <f t="shared" si="591"/>
        <v>0</v>
      </c>
      <c r="BS146" s="48">
        <f t="shared" si="591"/>
        <v>0</v>
      </c>
      <c r="BT146" s="34">
        <f t="shared" ref="BT146:CL146" si="592">SUBTOTAL(9,BT141:BT145)</f>
        <v>445000</v>
      </c>
      <c r="BU146" s="34">
        <f t="shared" si="592"/>
        <v>295000</v>
      </c>
      <c r="BV146" s="34">
        <f t="shared" si="592"/>
        <v>12</v>
      </c>
      <c r="BW146" s="34">
        <f t="shared" si="592"/>
        <v>295000</v>
      </c>
      <c r="BX146" s="34">
        <f t="shared" si="592"/>
        <v>0</v>
      </c>
      <c r="BY146" s="34">
        <f t="shared" si="592"/>
        <v>0</v>
      </c>
      <c r="BZ146" s="34">
        <f t="shared" si="592"/>
        <v>0</v>
      </c>
      <c r="CA146" s="34">
        <f t="shared" si="592"/>
        <v>0</v>
      </c>
      <c r="CB146" s="34">
        <f t="shared" si="592"/>
        <v>150000</v>
      </c>
      <c r="CC146" s="34">
        <f t="shared" si="592"/>
        <v>15000</v>
      </c>
      <c r="CD146" s="34">
        <f t="shared" si="592"/>
        <v>135000</v>
      </c>
      <c r="CE146" s="34">
        <f t="shared" si="592"/>
        <v>0</v>
      </c>
      <c r="CF146" s="34">
        <f t="shared" si="592"/>
        <v>-183040</v>
      </c>
      <c r="CG146" s="34">
        <f t="shared" si="592"/>
        <v>35000</v>
      </c>
      <c r="CH146" s="34">
        <f t="shared" si="592"/>
        <v>98395</v>
      </c>
      <c r="CI146" s="34">
        <f t="shared" si="592"/>
        <v>103918</v>
      </c>
      <c r="CJ146" s="64">
        <f t="shared" si="592"/>
        <v>0</v>
      </c>
      <c r="CK146" s="64">
        <f t="shared" si="592"/>
        <v>-0.08</v>
      </c>
      <c r="CL146" s="64">
        <f t="shared" si="592"/>
        <v>-0.08</v>
      </c>
    </row>
    <row r="147" spans="1:90" x14ac:dyDescent="0.25">
      <c r="A147" s="26">
        <v>1448</v>
      </c>
      <c r="B147" s="6">
        <v>600010678</v>
      </c>
      <c r="C147" s="27">
        <v>82554</v>
      </c>
      <c r="D147" s="28" t="s">
        <v>50</v>
      </c>
      <c r="E147" s="6">
        <v>3123</v>
      </c>
      <c r="F147" s="6" t="s">
        <v>18</v>
      </c>
      <c r="G147" s="6" t="s">
        <v>19</v>
      </c>
      <c r="H147" s="41">
        <f>I147+P147</f>
        <v>660660</v>
      </c>
      <c r="I147" s="41">
        <f>K147+L147+M147+N147+O147</f>
        <v>339660</v>
      </c>
      <c r="J147" s="5">
        <v>13.5</v>
      </c>
      <c r="K147" s="9">
        <v>339660</v>
      </c>
      <c r="L147" s="9"/>
      <c r="M147" s="9"/>
      <c r="N147" s="9"/>
      <c r="O147" s="9"/>
      <c r="P147" s="41">
        <f>Q147+R147+S147</f>
        <v>321000</v>
      </c>
      <c r="Q147" s="9">
        <v>105000</v>
      </c>
      <c r="R147" s="9">
        <f>186000+30000</f>
        <v>216000</v>
      </c>
      <c r="S147" s="9"/>
      <c r="T147" s="73">
        <f>(L147+M147+N147)*-1</f>
        <v>0</v>
      </c>
      <c r="U147" s="73">
        <f>(Q147+R147)*-1</f>
        <v>-321000</v>
      </c>
      <c r="V147" s="9">
        <f t="shared" ref="V147:W151" si="593">ROUND(T147*0.65,0)</f>
        <v>0</v>
      </c>
      <c r="W147" s="9">
        <f t="shared" si="593"/>
        <v>-208650</v>
      </c>
      <c r="X147" s="9">
        <v>56067</v>
      </c>
      <c r="Y147" s="9">
        <v>27130</v>
      </c>
      <c r="Z147" s="78">
        <f>IF(T147=0,0,ROUND((T147+L147)/X147/10,2))</f>
        <v>0</v>
      </c>
      <c r="AA147" s="78">
        <f>IF(U147=0,0,ROUND((U147+Q147)/Y147/10,2))</f>
        <v>-0.8</v>
      </c>
      <c r="AB147" s="78">
        <f>Z147+AA147</f>
        <v>-0.8</v>
      </c>
      <c r="AC147" s="47">
        <v>0</v>
      </c>
      <c r="AD147" s="47">
        <v>-0.77</v>
      </c>
      <c r="AE147" s="47">
        <f>AC147+AD147</f>
        <v>-0.77</v>
      </c>
      <c r="AF147" s="41">
        <f>AG147+AN147</f>
        <v>660660</v>
      </c>
      <c r="AG147" s="41">
        <f>AI147+AJ147+AK147+AL147+AM147</f>
        <v>339660</v>
      </c>
      <c r="AH147" s="5">
        <v>13.5</v>
      </c>
      <c r="AI147" s="9">
        <v>339660</v>
      </c>
      <c r="AJ147" s="9"/>
      <c r="AK147" s="9"/>
      <c r="AL147" s="9"/>
      <c r="AM147" s="9"/>
      <c r="AN147" s="41">
        <f>AO147+AP147+AQ147</f>
        <v>321000</v>
      </c>
      <c r="AO147" s="9">
        <v>105000</v>
      </c>
      <c r="AP147" s="9">
        <f>186000+30000</f>
        <v>216000</v>
      </c>
      <c r="AQ147" s="9"/>
      <c r="AR147" s="90">
        <f>((AL147+AK147+AJ147)-((V147)*-1))*-1</f>
        <v>0</v>
      </c>
      <c r="AS147" s="90">
        <f>((AO147+AP147)-((W147)*-1))*-1</f>
        <v>-112350</v>
      </c>
      <c r="AT147" s="9">
        <v>56067</v>
      </c>
      <c r="AU147" s="9">
        <v>27130</v>
      </c>
      <c r="AV147" s="95">
        <f t="shared" ref="AV147:AV151" si="594">ROUND((AY147/AT147/10)+(AC147),2)*-1</f>
        <v>0</v>
      </c>
      <c r="AW147" s="95">
        <f t="shared" ref="AW147:AW151" si="595">ROUND((AZ147/AU147/10)+AD147,2)*-1</f>
        <v>-0.03</v>
      </c>
      <c r="AX147" s="95">
        <f>AV147+AW147</f>
        <v>-0.03</v>
      </c>
      <c r="AY147" s="97">
        <f t="shared" ref="AY147:AY151" si="596">AK147+AL147</f>
        <v>0</v>
      </c>
      <c r="AZ147" s="97">
        <f t="shared" ref="AZ147:AZ151" si="597">AP147</f>
        <v>216000</v>
      </c>
      <c r="BA147" s="98">
        <f>BB147+BI147</f>
        <v>660660</v>
      </c>
      <c r="BB147" s="98">
        <f>BD147+BE147+BF147+BG147+BH147</f>
        <v>339660</v>
      </c>
      <c r="BC147" s="99">
        <v>13.5</v>
      </c>
      <c r="BD147" s="90">
        <v>339660</v>
      </c>
      <c r="BE147" s="90"/>
      <c r="BF147" s="90"/>
      <c r="BG147" s="90"/>
      <c r="BH147" s="90"/>
      <c r="BI147" s="98">
        <f>BJ147+BK147+BL147</f>
        <v>321000</v>
      </c>
      <c r="BJ147" s="90">
        <v>105000</v>
      </c>
      <c r="BK147" s="90">
        <f>186000+30000</f>
        <v>216000</v>
      </c>
      <c r="BL147" s="90"/>
      <c r="BM147" s="90">
        <f t="shared" ref="BM147:BM151" si="598">(BE147+BF147+BG147)-(AJ147+AK147+AL147)</f>
        <v>0</v>
      </c>
      <c r="BN147" s="90">
        <f t="shared" ref="BN147:BN151" si="599">(BJ147+BK147)-(AO147+AP147)</f>
        <v>0</v>
      </c>
      <c r="BO147" s="9">
        <v>56067</v>
      </c>
      <c r="BP147" s="9">
        <v>27130</v>
      </c>
      <c r="BQ147" s="95">
        <f t="shared" ref="BQ147:BQ151" si="600">ROUND(((BF147+BG147)-(AK147+AL147))/BO147/10,2)*-1</f>
        <v>0</v>
      </c>
      <c r="BR147" s="95">
        <f t="shared" ref="BR147:BR151" si="601">ROUND(((BK147-AP147)/BP147/10),2)*-1</f>
        <v>0</v>
      </c>
      <c r="BS147" s="95">
        <f>BQ147+BR147</f>
        <v>0</v>
      </c>
      <c r="BT147" s="98">
        <f>BU147+CB147</f>
        <v>595000</v>
      </c>
      <c r="BU147" s="98">
        <f>BW147+BX147+BY147+BZ147+CA147</f>
        <v>339660</v>
      </c>
      <c r="BV147" s="99">
        <v>13.5</v>
      </c>
      <c r="BW147" s="90">
        <v>339660</v>
      </c>
      <c r="BX147" s="87"/>
      <c r="BY147" s="87"/>
      <c r="BZ147" s="87"/>
      <c r="CA147" s="87"/>
      <c r="CB147" s="41">
        <f t="shared" ref="CB147:CB151" si="602">CC147+CD147+CE147</f>
        <v>255340</v>
      </c>
      <c r="CC147" s="87"/>
      <c r="CD147" s="87">
        <v>255340</v>
      </c>
      <c r="CE147" s="87"/>
      <c r="CF147" s="90">
        <f t="shared" ref="CF147:CF151" si="603">(BX147+BY147+BZ147)-(BE147+BF147+BG147)</f>
        <v>0</v>
      </c>
      <c r="CG147" s="90">
        <f t="shared" ref="CG147:CG151" si="604">(CC147+CD147)-(BJ147+BK147)</f>
        <v>-65660</v>
      </c>
      <c r="CH147" s="9">
        <v>56067</v>
      </c>
      <c r="CI147" s="9">
        <v>27130</v>
      </c>
      <c r="CJ147" s="101">
        <f t="shared" ref="CJ147:CJ151" si="605">ROUND(((BY147+BZ147)-(BF147+BG147))/CH147/10,2)*-1</f>
        <v>0</v>
      </c>
      <c r="CK147" s="101">
        <f t="shared" ref="CK147:CK151" si="606">ROUND(((CD147-BK147)/CI147/10),2)*-1</f>
        <v>-0.15</v>
      </c>
      <c r="CL147" s="101">
        <f>CJ147+CK147</f>
        <v>-0.15</v>
      </c>
    </row>
    <row r="148" spans="1:90" x14ac:dyDescent="0.25">
      <c r="A148" s="5">
        <v>1448</v>
      </c>
      <c r="B148" s="2">
        <v>600010678</v>
      </c>
      <c r="C148" s="7">
        <v>82554</v>
      </c>
      <c r="D148" s="8" t="s">
        <v>50</v>
      </c>
      <c r="E148" s="20">
        <v>3123</v>
      </c>
      <c r="F148" s="20" t="s">
        <v>110</v>
      </c>
      <c r="G148" s="20" t="s">
        <v>96</v>
      </c>
      <c r="H148" s="41">
        <f>I148+P148</f>
        <v>0</v>
      </c>
      <c r="I148" s="41">
        <f>K148+L148+M148+N148+O148</f>
        <v>0</v>
      </c>
      <c r="J148" s="5"/>
      <c r="K148" s="9"/>
      <c r="L148" s="9"/>
      <c r="M148" s="9"/>
      <c r="N148" s="9"/>
      <c r="O148" s="9"/>
      <c r="P148" s="41">
        <f>Q148+R148+S148</f>
        <v>0</v>
      </c>
      <c r="Q148" s="9"/>
      <c r="R148" s="9"/>
      <c r="S148" s="9"/>
      <c r="T148" s="73">
        <f>(L148+M148+N148)*-1</f>
        <v>0</v>
      </c>
      <c r="U148" s="73">
        <f>(Q148+R148)*-1</f>
        <v>0</v>
      </c>
      <c r="V148" s="9">
        <f t="shared" si="593"/>
        <v>0</v>
      </c>
      <c r="W148" s="9">
        <f t="shared" si="593"/>
        <v>0</v>
      </c>
      <c r="X148" s="46" t="s">
        <v>225</v>
      </c>
      <c r="Y148" s="46" t="s">
        <v>225</v>
      </c>
      <c r="Z148" s="78">
        <f>IF(T148=0,0,ROUND((T148+L148)/X148/10,2))</f>
        <v>0</v>
      </c>
      <c r="AA148" s="78">
        <f>IF(U148=0,0,ROUND((U148+Q148)/Y148/10,2))</f>
        <v>0</v>
      </c>
      <c r="AB148" s="78">
        <f>Z148+AA148</f>
        <v>0</v>
      </c>
      <c r="AC148" s="47">
        <v>0</v>
      </c>
      <c r="AD148" s="47">
        <v>0</v>
      </c>
      <c r="AE148" s="47">
        <f>AC148+AD148</f>
        <v>0</v>
      </c>
      <c r="AF148" s="41">
        <f>AG148+AN148</f>
        <v>0</v>
      </c>
      <c r="AG148" s="41">
        <f>AI148+AJ148+AK148+AL148+AM148</f>
        <v>0</v>
      </c>
      <c r="AH148" s="5"/>
      <c r="AI148" s="9"/>
      <c r="AJ148" s="9"/>
      <c r="AK148" s="9"/>
      <c r="AL148" s="9"/>
      <c r="AM148" s="9"/>
      <c r="AN148" s="41">
        <f>AO148+AP148+AQ148</f>
        <v>0</v>
      </c>
      <c r="AO148" s="9"/>
      <c r="AP148" s="9"/>
      <c r="AQ148" s="9"/>
      <c r="AR148" s="90">
        <f>((AL148+AK148+AJ148)-((V148)*-1))*-1</f>
        <v>0</v>
      </c>
      <c r="AS148" s="90">
        <f>((AO148+AP148)-((W148)*-1))*-1</f>
        <v>0</v>
      </c>
      <c r="AT148" s="46" t="s">
        <v>225</v>
      </c>
      <c r="AU148" s="46" t="s">
        <v>225</v>
      </c>
      <c r="AV148" s="95">
        <v>0</v>
      </c>
      <c r="AW148" s="95">
        <v>0</v>
      </c>
      <c r="AX148" s="95">
        <f>AV148+AW148</f>
        <v>0</v>
      </c>
      <c r="AY148" s="97">
        <f t="shared" si="596"/>
        <v>0</v>
      </c>
      <c r="AZ148" s="97">
        <f t="shared" si="597"/>
        <v>0</v>
      </c>
      <c r="BA148" s="98">
        <f>BB148+BI148</f>
        <v>0</v>
      </c>
      <c r="BB148" s="98">
        <f>BD148+BE148+BF148+BG148+BH148</f>
        <v>0</v>
      </c>
      <c r="BC148" s="99"/>
      <c r="BD148" s="90"/>
      <c r="BE148" s="90"/>
      <c r="BF148" s="90"/>
      <c r="BG148" s="90"/>
      <c r="BH148" s="90"/>
      <c r="BI148" s="98">
        <f>BJ148+BK148+BL148</f>
        <v>0</v>
      </c>
      <c r="BJ148" s="90"/>
      <c r="BK148" s="90"/>
      <c r="BL148" s="90"/>
      <c r="BM148" s="90">
        <f t="shared" si="598"/>
        <v>0</v>
      </c>
      <c r="BN148" s="90">
        <f t="shared" si="599"/>
        <v>0</v>
      </c>
      <c r="BO148" s="46" t="s">
        <v>225</v>
      </c>
      <c r="BP148" s="46" t="s">
        <v>225</v>
      </c>
      <c r="BQ148" s="95">
        <v>0</v>
      </c>
      <c r="BR148" s="95">
        <v>0</v>
      </c>
      <c r="BS148" s="95">
        <f>BQ148+BR148</f>
        <v>0</v>
      </c>
      <c r="BT148" s="98">
        <f>BU148+CB148</f>
        <v>0</v>
      </c>
      <c r="BU148" s="98">
        <f>BW148+BX148+BY148+BZ148+CA148</f>
        <v>0</v>
      </c>
      <c r="BV148" s="86"/>
      <c r="BW148" s="87"/>
      <c r="BX148" s="87"/>
      <c r="BY148" s="87"/>
      <c r="BZ148" s="87"/>
      <c r="CA148" s="87"/>
      <c r="CB148" s="41">
        <f t="shared" si="602"/>
        <v>0</v>
      </c>
      <c r="CC148" s="87"/>
      <c r="CD148" s="87"/>
      <c r="CE148" s="87"/>
      <c r="CF148" s="90">
        <f t="shared" si="603"/>
        <v>0</v>
      </c>
      <c r="CG148" s="90">
        <f t="shared" si="604"/>
        <v>0</v>
      </c>
      <c r="CH148" s="46" t="s">
        <v>225</v>
      </c>
      <c r="CI148" s="46" t="s">
        <v>225</v>
      </c>
      <c r="CJ148" s="101">
        <v>0</v>
      </c>
      <c r="CK148" s="101">
        <v>0</v>
      </c>
      <c r="CL148" s="101">
        <f>CJ148+CK148</f>
        <v>0</v>
      </c>
    </row>
    <row r="149" spans="1:90" x14ac:dyDescent="0.25">
      <c r="A149" s="5">
        <v>1448</v>
      </c>
      <c r="B149" s="2">
        <v>600010678</v>
      </c>
      <c r="C149" s="7">
        <v>82554</v>
      </c>
      <c r="D149" s="8" t="s">
        <v>50</v>
      </c>
      <c r="E149" s="2">
        <v>3141</v>
      </c>
      <c r="F149" s="2" t="s">
        <v>20</v>
      </c>
      <c r="G149" s="7" t="s">
        <v>96</v>
      </c>
      <c r="H149" s="41">
        <f>I149+P149</f>
        <v>85000</v>
      </c>
      <c r="I149" s="41">
        <f>K149+L149+M149+N149+O149</f>
        <v>0</v>
      </c>
      <c r="J149" s="5"/>
      <c r="K149" s="9"/>
      <c r="L149" s="9"/>
      <c r="M149" s="9"/>
      <c r="N149" s="9"/>
      <c r="O149" s="9"/>
      <c r="P149" s="41">
        <f>Q149+R149+S149</f>
        <v>85000</v>
      </c>
      <c r="Q149" s="9"/>
      <c r="R149" s="9">
        <v>85000</v>
      </c>
      <c r="S149" s="9"/>
      <c r="T149" s="73">
        <f>(L149+M149+N149)*-1</f>
        <v>0</v>
      </c>
      <c r="U149" s="73">
        <f>(Q149+R149)*-1</f>
        <v>-85000</v>
      </c>
      <c r="V149" s="9">
        <f t="shared" si="593"/>
        <v>0</v>
      </c>
      <c r="W149" s="9">
        <f t="shared" si="593"/>
        <v>-55250</v>
      </c>
      <c r="X149" s="46" t="s">
        <v>225</v>
      </c>
      <c r="Y149" s="9">
        <v>26460</v>
      </c>
      <c r="Z149" s="78">
        <f>IF(T149=0,0,ROUND((T149+L149)/X149/10,2))</f>
        <v>0</v>
      </c>
      <c r="AA149" s="78">
        <f>IF(U149=0,0,ROUND((U149+Q149)/Y149/10,2))</f>
        <v>-0.32</v>
      </c>
      <c r="AB149" s="78">
        <f>Z149+AA149</f>
        <v>-0.32</v>
      </c>
      <c r="AC149" s="47">
        <v>0</v>
      </c>
      <c r="AD149" s="47">
        <v>-0.21</v>
      </c>
      <c r="AE149" s="47">
        <f>AC149+AD149</f>
        <v>-0.21</v>
      </c>
      <c r="AF149" s="41">
        <f>AG149+AN149</f>
        <v>85000</v>
      </c>
      <c r="AG149" s="41">
        <f>AI149+AJ149+AK149+AL149+AM149</f>
        <v>0</v>
      </c>
      <c r="AH149" s="5"/>
      <c r="AI149" s="9"/>
      <c r="AJ149" s="9"/>
      <c r="AK149" s="9"/>
      <c r="AL149" s="9"/>
      <c r="AM149" s="9"/>
      <c r="AN149" s="41">
        <f>AO149+AP149+AQ149</f>
        <v>85000</v>
      </c>
      <c r="AO149" s="9"/>
      <c r="AP149" s="9">
        <v>85000</v>
      </c>
      <c r="AQ149" s="9"/>
      <c r="AR149" s="90">
        <f>((AL149+AK149+AJ149)-((V149)*-1))*-1</f>
        <v>0</v>
      </c>
      <c r="AS149" s="90">
        <f>((AO149+AP149)-((W149)*-1))*-1</f>
        <v>-29750</v>
      </c>
      <c r="AT149" s="46" t="s">
        <v>225</v>
      </c>
      <c r="AU149" s="9">
        <v>26460</v>
      </c>
      <c r="AV149" s="95">
        <v>0</v>
      </c>
      <c r="AW149" s="95">
        <f t="shared" si="595"/>
        <v>-0.11</v>
      </c>
      <c r="AX149" s="95">
        <f>AV149+AW149</f>
        <v>-0.11</v>
      </c>
      <c r="AY149" s="97">
        <f t="shared" si="596"/>
        <v>0</v>
      </c>
      <c r="AZ149" s="97">
        <f t="shared" si="597"/>
        <v>85000</v>
      </c>
      <c r="BA149" s="98">
        <f>BB149+BI149</f>
        <v>85000</v>
      </c>
      <c r="BB149" s="98">
        <f>BD149+BE149+BF149+BG149+BH149</f>
        <v>0</v>
      </c>
      <c r="BC149" s="99"/>
      <c r="BD149" s="90"/>
      <c r="BE149" s="90"/>
      <c r="BF149" s="90"/>
      <c r="BG149" s="90"/>
      <c r="BH149" s="90"/>
      <c r="BI149" s="98">
        <f>BJ149+BK149+BL149</f>
        <v>85000</v>
      </c>
      <c r="BJ149" s="90"/>
      <c r="BK149" s="90">
        <v>85000</v>
      </c>
      <c r="BL149" s="90"/>
      <c r="BM149" s="90">
        <f t="shared" si="598"/>
        <v>0</v>
      </c>
      <c r="BN149" s="90">
        <f t="shared" si="599"/>
        <v>0</v>
      </c>
      <c r="BO149" s="46" t="s">
        <v>225</v>
      </c>
      <c r="BP149" s="9">
        <v>26460</v>
      </c>
      <c r="BQ149" s="95">
        <v>0</v>
      </c>
      <c r="BR149" s="95">
        <f t="shared" si="601"/>
        <v>0</v>
      </c>
      <c r="BS149" s="95">
        <f>BQ149+BR149</f>
        <v>0</v>
      </c>
      <c r="BT149" s="98">
        <f>BU149+CB149</f>
        <v>0</v>
      </c>
      <c r="BU149" s="98">
        <f>BW149+BX149+BY149+BZ149+CA149</f>
        <v>0</v>
      </c>
      <c r="BV149" s="86"/>
      <c r="BW149" s="87"/>
      <c r="BX149" s="87"/>
      <c r="BY149" s="87"/>
      <c r="BZ149" s="87"/>
      <c r="CA149" s="87"/>
      <c r="CB149" s="41">
        <f t="shared" si="602"/>
        <v>0</v>
      </c>
      <c r="CC149" s="87"/>
      <c r="CD149" s="87"/>
      <c r="CE149" s="87"/>
      <c r="CF149" s="90">
        <f t="shared" si="603"/>
        <v>0</v>
      </c>
      <c r="CG149" s="90">
        <f t="shared" si="604"/>
        <v>-85000</v>
      </c>
      <c r="CH149" s="46" t="s">
        <v>225</v>
      </c>
      <c r="CI149" s="9">
        <v>26460</v>
      </c>
      <c r="CJ149" s="101">
        <v>0</v>
      </c>
      <c r="CK149" s="101">
        <f t="shared" si="606"/>
        <v>0.32</v>
      </c>
      <c r="CL149" s="101">
        <f>CJ149+CK149</f>
        <v>0.32</v>
      </c>
    </row>
    <row r="150" spans="1:90" x14ac:dyDescent="0.25">
      <c r="A150" s="5">
        <v>1448</v>
      </c>
      <c r="B150" s="2">
        <v>600010678</v>
      </c>
      <c r="C150" s="7">
        <v>82554</v>
      </c>
      <c r="D150" s="8" t="s">
        <v>50</v>
      </c>
      <c r="E150" s="2">
        <v>3141</v>
      </c>
      <c r="F150" s="2" t="s">
        <v>20</v>
      </c>
      <c r="G150" s="7" t="s">
        <v>96</v>
      </c>
      <c r="H150" s="41">
        <f>I150+P150</f>
        <v>0</v>
      </c>
      <c r="I150" s="41">
        <f>K150+L150+M150+N150+O150</f>
        <v>0</v>
      </c>
      <c r="J150" s="5"/>
      <c r="K150" s="9"/>
      <c r="L150" s="9"/>
      <c r="M150" s="9"/>
      <c r="N150" s="9"/>
      <c r="O150" s="9"/>
      <c r="P150" s="41">
        <f>Q150+R150+S150</f>
        <v>0</v>
      </c>
      <c r="Q150" s="9"/>
      <c r="R150" s="9"/>
      <c r="S150" s="9"/>
      <c r="T150" s="73">
        <f>(L150+M150+N150)*-1</f>
        <v>0</v>
      </c>
      <c r="U150" s="73">
        <f>(Q150+R150)*-1</f>
        <v>0</v>
      </c>
      <c r="V150" s="9">
        <f t="shared" si="593"/>
        <v>0</v>
      </c>
      <c r="W150" s="9">
        <f t="shared" si="593"/>
        <v>0</v>
      </c>
      <c r="X150" s="46" t="s">
        <v>225</v>
      </c>
      <c r="Y150" s="9">
        <v>26460</v>
      </c>
      <c r="Z150" s="78">
        <f>IF(T150=0,0,ROUND((T150+L150)/X150/10,2))</f>
        <v>0</v>
      </c>
      <c r="AA150" s="78">
        <f>IF(U150=0,0,ROUND((U150+Q150)/Y150/10,2))</f>
        <v>0</v>
      </c>
      <c r="AB150" s="78">
        <f>Z150+AA150</f>
        <v>0</v>
      </c>
      <c r="AC150" s="47">
        <v>0</v>
      </c>
      <c r="AD150" s="47">
        <v>0</v>
      </c>
      <c r="AE150" s="47">
        <f>AC150+AD150</f>
        <v>0</v>
      </c>
      <c r="AF150" s="41">
        <f>AG150+AN150</f>
        <v>0</v>
      </c>
      <c r="AG150" s="41">
        <f>AI150+AJ150+AK150+AL150+AM150</f>
        <v>0</v>
      </c>
      <c r="AH150" s="5"/>
      <c r="AI150" s="9"/>
      <c r="AJ150" s="9"/>
      <c r="AK150" s="9"/>
      <c r="AL150" s="9"/>
      <c r="AM150" s="9"/>
      <c r="AN150" s="41">
        <f>AO150+AP150+AQ150</f>
        <v>0</v>
      </c>
      <c r="AO150" s="9"/>
      <c r="AP150" s="9"/>
      <c r="AQ150" s="9"/>
      <c r="AR150" s="90">
        <f>((AL150+AK150+AJ150)-((V150)*-1))*-1</f>
        <v>0</v>
      </c>
      <c r="AS150" s="90">
        <f>((AO150+AP150)-((W150)*-1))*-1</f>
        <v>0</v>
      </c>
      <c r="AT150" s="46" t="s">
        <v>225</v>
      </c>
      <c r="AU150" s="9">
        <v>26460</v>
      </c>
      <c r="AV150" s="95">
        <v>0</v>
      </c>
      <c r="AW150" s="95">
        <f t="shared" si="595"/>
        <v>0</v>
      </c>
      <c r="AX150" s="95">
        <f>AV150+AW150</f>
        <v>0</v>
      </c>
      <c r="AY150" s="97">
        <f t="shared" si="596"/>
        <v>0</v>
      </c>
      <c r="AZ150" s="97">
        <f t="shared" si="597"/>
        <v>0</v>
      </c>
      <c r="BA150" s="98">
        <f>BB150+BI150</f>
        <v>0</v>
      </c>
      <c r="BB150" s="98">
        <f>BD150+BE150+BF150+BG150+BH150</f>
        <v>0</v>
      </c>
      <c r="BC150" s="99"/>
      <c r="BD150" s="90"/>
      <c r="BE150" s="90"/>
      <c r="BF150" s="90"/>
      <c r="BG150" s="90"/>
      <c r="BH150" s="90"/>
      <c r="BI150" s="98">
        <f>BJ150+BK150+BL150</f>
        <v>0</v>
      </c>
      <c r="BJ150" s="90"/>
      <c r="BK150" s="90"/>
      <c r="BL150" s="90"/>
      <c r="BM150" s="90">
        <f t="shared" si="598"/>
        <v>0</v>
      </c>
      <c r="BN150" s="90">
        <f t="shared" si="599"/>
        <v>0</v>
      </c>
      <c r="BO150" s="46" t="s">
        <v>225</v>
      </c>
      <c r="BP150" s="9">
        <v>26460</v>
      </c>
      <c r="BQ150" s="95">
        <v>0</v>
      </c>
      <c r="BR150" s="95">
        <f t="shared" si="601"/>
        <v>0</v>
      </c>
      <c r="BS150" s="95">
        <f>BQ150+BR150</f>
        <v>0</v>
      </c>
      <c r="BT150" s="98">
        <f>BU150+CB150</f>
        <v>0</v>
      </c>
      <c r="BU150" s="98">
        <f>BW150+BX150+BY150+BZ150+CA150</f>
        <v>0</v>
      </c>
      <c r="BV150" s="86"/>
      <c r="BW150" s="87"/>
      <c r="BX150" s="87"/>
      <c r="BY150" s="87"/>
      <c r="BZ150" s="87"/>
      <c r="CA150" s="87"/>
      <c r="CB150" s="41">
        <f t="shared" si="602"/>
        <v>0</v>
      </c>
      <c r="CC150" s="87"/>
      <c r="CD150" s="87"/>
      <c r="CE150" s="87"/>
      <c r="CF150" s="90">
        <f t="shared" si="603"/>
        <v>0</v>
      </c>
      <c r="CG150" s="90">
        <f t="shared" si="604"/>
        <v>0</v>
      </c>
      <c r="CH150" s="46" t="s">
        <v>225</v>
      </c>
      <c r="CI150" s="9">
        <v>26460</v>
      </c>
      <c r="CJ150" s="101">
        <v>0</v>
      </c>
      <c r="CK150" s="101">
        <f t="shared" si="606"/>
        <v>0</v>
      </c>
      <c r="CL150" s="101">
        <f>CJ150+CK150</f>
        <v>0</v>
      </c>
    </row>
    <row r="151" spans="1:90" x14ac:dyDescent="0.25">
      <c r="A151" s="5">
        <v>1448</v>
      </c>
      <c r="B151" s="2">
        <v>600010678</v>
      </c>
      <c r="C151" s="7">
        <v>82554</v>
      </c>
      <c r="D151" s="8" t="s">
        <v>50</v>
      </c>
      <c r="E151" s="2">
        <v>3147</v>
      </c>
      <c r="F151" s="2" t="s">
        <v>27</v>
      </c>
      <c r="G151" s="7" t="s">
        <v>96</v>
      </c>
      <c r="H151" s="41">
        <f>I151+P151</f>
        <v>0</v>
      </c>
      <c r="I151" s="41">
        <f>K151+L151+M151+N151+O151</f>
        <v>0</v>
      </c>
      <c r="J151" s="5"/>
      <c r="K151" s="9"/>
      <c r="L151" s="9"/>
      <c r="M151" s="9"/>
      <c r="N151" s="9"/>
      <c r="O151" s="9"/>
      <c r="P151" s="41">
        <f>Q151+R151+S151</f>
        <v>0</v>
      </c>
      <c r="Q151" s="9"/>
      <c r="R151" s="9"/>
      <c r="S151" s="9"/>
      <c r="T151" s="73">
        <f>(L151+M151+N151)*-1</f>
        <v>0</v>
      </c>
      <c r="U151" s="73">
        <f>(Q151+R151)*-1</f>
        <v>0</v>
      </c>
      <c r="V151" s="9">
        <f t="shared" si="593"/>
        <v>0</v>
      </c>
      <c r="W151" s="9">
        <f t="shared" si="593"/>
        <v>0</v>
      </c>
      <c r="X151" s="9">
        <v>42328</v>
      </c>
      <c r="Y151" s="9">
        <v>23868</v>
      </c>
      <c r="Z151" s="78">
        <f>IF(T151=0,0,ROUND((T151+L151)/X151/10,2))</f>
        <v>0</v>
      </c>
      <c r="AA151" s="78">
        <f>IF(U151=0,0,ROUND((U151+Q151)/Y151/10,2))</f>
        <v>0</v>
      </c>
      <c r="AB151" s="78">
        <f>Z151+AA151</f>
        <v>0</v>
      </c>
      <c r="AC151" s="47">
        <v>0</v>
      </c>
      <c r="AD151" s="47">
        <v>0</v>
      </c>
      <c r="AE151" s="47">
        <f>AC151+AD151</f>
        <v>0</v>
      </c>
      <c r="AF151" s="41">
        <f>AG151+AN151</f>
        <v>0</v>
      </c>
      <c r="AG151" s="41">
        <f>AI151+AJ151+AK151+AL151+AM151</f>
        <v>0</v>
      </c>
      <c r="AH151" s="5"/>
      <c r="AI151" s="9"/>
      <c r="AJ151" s="9"/>
      <c r="AK151" s="9"/>
      <c r="AL151" s="9"/>
      <c r="AM151" s="9"/>
      <c r="AN151" s="41">
        <f>AO151+AP151+AQ151</f>
        <v>0</v>
      </c>
      <c r="AO151" s="9"/>
      <c r="AP151" s="9"/>
      <c r="AQ151" s="9"/>
      <c r="AR151" s="90">
        <f>((AL151+AK151+AJ151)-((V151)*-1))*-1</f>
        <v>0</v>
      </c>
      <c r="AS151" s="90">
        <f>((AO151+AP151)-((W151)*-1))*-1</f>
        <v>0</v>
      </c>
      <c r="AT151" s="9">
        <v>42328</v>
      </c>
      <c r="AU151" s="9">
        <v>23868</v>
      </c>
      <c r="AV151" s="95">
        <f t="shared" si="594"/>
        <v>0</v>
      </c>
      <c r="AW151" s="95">
        <f t="shared" si="595"/>
        <v>0</v>
      </c>
      <c r="AX151" s="95">
        <f>AV151+AW151</f>
        <v>0</v>
      </c>
      <c r="AY151" s="97">
        <f t="shared" si="596"/>
        <v>0</v>
      </c>
      <c r="AZ151" s="97">
        <f t="shared" si="597"/>
        <v>0</v>
      </c>
      <c r="BA151" s="98">
        <f>BB151+BI151</f>
        <v>0</v>
      </c>
      <c r="BB151" s="98">
        <f>BD151+BE151+BF151+BG151+BH151</f>
        <v>0</v>
      </c>
      <c r="BC151" s="99"/>
      <c r="BD151" s="90"/>
      <c r="BE151" s="90"/>
      <c r="BF151" s="90"/>
      <c r="BG151" s="90"/>
      <c r="BH151" s="90"/>
      <c r="BI151" s="98">
        <f>BJ151+BK151+BL151</f>
        <v>0</v>
      </c>
      <c r="BJ151" s="90"/>
      <c r="BK151" s="90"/>
      <c r="BL151" s="90"/>
      <c r="BM151" s="90">
        <f t="shared" si="598"/>
        <v>0</v>
      </c>
      <c r="BN151" s="90">
        <f t="shared" si="599"/>
        <v>0</v>
      </c>
      <c r="BO151" s="9">
        <v>42328</v>
      </c>
      <c r="BP151" s="9">
        <v>23868</v>
      </c>
      <c r="BQ151" s="95">
        <f t="shared" si="600"/>
        <v>0</v>
      </c>
      <c r="BR151" s="95">
        <f t="shared" si="601"/>
        <v>0</v>
      </c>
      <c r="BS151" s="95">
        <f>BQ151+BR151</f>
        <v>0</v>
      </c>
      <c r="BT151" s="98">
        <f>BU151+CB151</f>
        <v>0</v>
      </c>
      <c r="BU151" s="98">
        <f>BW151+BX151+BY151+BZ151+CA151</f>
        <v>0</v>
      </c>
      <c r="BV151" s="86"/>
      <c r="BW151" s="87"/>
      <c r="BX151" s="87"/>
      <c r="BY151" s="87"/>
      <c r="BZ151" s="87"/>
      <c r="CA151" s="87"/>
      <c r="CB151" s="41">
        <f t="shared" si="602"/>
        <v>0</v>
      </c>
      <c r="CC151" s="87"/>
      <c r="CD151" s="87"/>
      <c r="CE151" s="87"/>
      <c r="CF151" s="90">
        <f t="shared" si="603"/>
        <v>0</v>
      </c>
      <c r="CG151" s="90">
        <f t="shared" si="604"/>
        <v>0</v>
      </c>
      <c r="CH151" s="9">
        <v>42328</v>
      </c>
      <c r="CI151" s="9">
        <v>23868</v>
      </c>
      <c r="CJ151" s="101">
        <f t="shared" si="605"/>
        <v>0</v>
      </c>
      <c r="CK151" s="101">
        <f t="shared" si="606"/>
        <v>0</v>
      </c>
      <c r="CL151" s="101">
        <f>CJ151+CK151</f>
        <v>0</v>
      </c>
    </row>
    <row r="152" spans="1:90" x14ac:dyDescent="0.25">
      <c r="A152" s="30"/>
      <c r="B152" s="31"/>
      <c r="C152" s="32"/>
      <c r="D152" s="33" t="s">
        <v>180</v>
      </c>
      <c r="E152" s="31"/>
      <c r="F152" s="31"/>
      <c r="G152" s="32"/>
      <c r="H152" s="34">
        <f t="shared" ref="H152:AB152" si="607">SUBTOTAL(9,H147:H151)</f>
        <v>745660</v>
      </c>
      <c r="I152" s="34">
        <f t="shared" si="607"/>
        <v>339660</v>
      </c>
      <c r="J152" s="34">
        <f t="shared" si="607"/>
        <v>13.5</v>
      </c>
      <c r="K152" s="34">
        <f t="shared" si="607"/>
        <v>339660</v>
      </c>
      <c r="L152" s="34">
        <f t="shared" si="607"/>
        <v>0</v>
      </c>
      <c r="M152" s="34">
        <f t="shared" si="607"/>
        <v>0</v>
      </c>
      <c r="N152" s="34">
        <f t="shared" si="607"/>
        <v>0</v>
      </c>
      <c r="O152" s="34">
        <f t="shared" si="607"/>
        <v>0</v>
      </c>
      <c r="P152" s="34">
        <f t="shared" si="607"/>
        <v>406000</v>
      </c>
      <c r="Q152" s="34">
        <f t="shared" si="607"/>
        <v>105000</v>
      </c>
      <c r="R152" s="34">
        <f t="shared" si="607"/>
        <v>301000</v>
      </c>
      <c r="S152" s="34">
        <f t="shared" si="607"/>
        <v>0</v>
      </c>
      <c r="T152" s="34">
        <f t="shared" si="607"/>
        <v>0</v>
      </c>
      <c r="U152" s="34">
        <f t="shared" si="607"/>
        <v>-406000</v>
      </c>
      <c r="V152" s="34">
        <f t="shared" si="607"/>
        <v>0</v>
      </c>
      <c r="W152" s="34">
        <f t="shared" si="607"/>
        <v>-263900</v>
      </c>
      <c r="X152" s="34">
        <f t="shared" si="607"/>
        <v>98395</v>
      </c>
      <c r="Y152" s="34">
        <f t="shared" si="607"/>
        <v>103918</v>
      </c>
      <c r="Z152" s="48">
        <f t="shared" si="607"/>
        <v>0</v>
      </c>
      <c r="AA152" s="48">
        <f t="shared" si="607"/>
        <v>-1.1200000000000001</v>
      </c>
      <c r="AB152" s="48">
        <f t="shared" si="607"/>
        <v>-1.1200000000000001</v>
      </c>
      <c r="AC152" s="48">
        <v>0</v>
      </c>
      <c r="AD152" s="48">
        <v>-0.98</v>
      </c>
      <c r="AE152" s="48">
        <f t="shared" ref="AE152:AX152" si="608">SUBTOTAL(9,AE147:AE151)</f>
        <v>-0.98</v>
      </c>
      <c r="AF152" s="34">
        <f t="shared" si="608"/>
        <v>745660</v>
      </c>
      <c r="AG152" s="34">
        <f t="shared" si="608"/>
        <v>339660</v>
      </c>
      <c r="AH152" s="34">
        <f t="shared" si="608"/>
        <v>13.5</v>
      </c>
      <c r="AI152" s="34">
        <f t="shared" si="608"/>
        <v>339660</v>
      </c>
      <c r="AJ152" s="34">
        <f t="shared" si="608"/>
        <v>0</v>
      </c>
      <c r="AK152" s="34">
        <f t="shared" si="608"/>
        <v>0</v>
      </c>
      <c r="AL152" s="34">
        <f t="shared" si="608"/>
        <v>0</v>
      </c>
      <c r="AM152" s="34">
        <f t="shared" si="608"/>
        <v>0</v>
      </c>
      <c r="AN152" s="34">
        <f t="shared" si="608"/>
        <v>406000</v>
      </c>
      <c r="AO152" s="34">
        <f t="shared" si="608"/>
        <v>105000</v>
      </c>
      <c r="AP152" s="34">
        <f t="shared" si="608"/>
        <v>301000</v>
      </c>
      <c r="AQ152" s="34">
        <f t="shared" si="608"/>
        <v>0</v>
      </c>
      <c r="AR152" s="34">
        <f t="shared" si="608"/>
        <v>0</v>
      </c>
      <c r="AS152" s="34">
        <f t="shared" si="608"/>
        <v>-142100</v>
      </c>
      <c r="AT152" s="34">
        <f t="shared" si="608"/>
        <v>98395</v>
      </c>
      <c r="AU152" s="34">
        <f t="shared" si="608"/>
        <v>103918</v>
      </c>
      <c r="AV152" s="48">
        <f t="shared" si="608"/>
        <v>0</v>
      </c>
      <c r="AW152" s="48">
        <f t="shared" si="608"/>
        <v>-0.14000000000000001</v>
      </c>
      <c r="AX152" s="48">
        <f t="shared" si="608"/>
        <v>-0.14000000000000001</v>
      </c>
      <c r="AY152"/>
      <c r="AZ152"/>
      <c r="BA152" s="34">
        <f t="shared" ref="BA152:BS152" si="609">SUBTOTAL(9,BA147:BA151)</f>
        <v>745660</v>
      </c>
      <c r="BB152" s="34">
        <f t="shared" si="609"/>
        <v>339660</v>
      </c>
      <c r="BC152" s="34">
        <f t="shared" si="609"/>
        <v>13.5</v>
      </c>
      <c r="BD152" s="34">
        <f t="shared" si="609"/>
        <v>339660</v>
      </c>
      <c r="BE152" s="34">
        <f t="shared" si="609"/>
        <v>0</v>
      </c>
      <c r="BF152" s="34">
        <f t="shared" si="609"/>
        <v>0</v>
      </c>
      <c r="BG152" s="34">
        <f t="shared" si="609"/>
        <v>0</v>
      </c>
      <c r="BH152" s="34">
        <f t="shared" si="609"/>
        <v>0</v>
      </c>
      <c r="BI152" s="34">
        <f t="shared" si="609"/>
        <v>406000</v>
      </c>
      <c r="BJ152" s="34">
        <f t="shared" si="609"/>
        <v>105000</v>
      </c>
      <c r="BK152" s="34">
        <f t="shared" si="609"/>
        <v>301000</v>
      </c>
      <c r="BL152" s="34">
        <f t="shared" si="609"/>
        <v>0</v>
      </c>
      <c r="BM152" s="34">
        <f t="shared" si="609"/>
        <v>0</v>
      </c>
      <c r="BN152" s="34">
        <f t="shared" si="609"/>
        <v>0</v>
      </c>
      <c r="BO152" s="34">
        <f t="shared" si="609"/>
        <v>98395</v>
      </c>
      <c r="BP152" s="34">
        <f t="shared" si="609"/>
        <v>103918</v>
      </c>
      <c r="BQ152" s="48">
        <f t="shared" si="609"/>
        <v>0</v>
      </c>
      <c r="BR152" s="48">
        <f t="shared" si="609"/>
        <v>0</v>
      </c>
      <c r="BS152" s="48">
        <f t="shared" si="609"/>
        <v>0</v>
      </c>
      <c r="BT152" s="34">
        <f t="shared" ref="BT152:CL152" si="610">SUBTOTAL(9,BT147:BT151)</f>
        <v>595000</v>
      </c>
      <c r="BU152" s="34">
        <f t="shared" si="610"/>
        <v>339660</v>
      </c>
      <c r="BV152" s="34">
        <f t="shared" si="610"/>
        <v>13.5</v>
      </c>
      <c r="BW152" s="34">
        <f t="shared" si="610"/>
        <v>339660</v>
      </c>
      <c r="BX152" s="34">
        <f t="shared" si="610"/>
        <v>0</v>
      </c>
      <c r="BY152" s="34">
        <f t="shared" si="610"/>
        <v>0</v>
      </c>
      <c r="BZ152" s="34">
        <f t="shared" si="610"/>
        <v>0</v>
      </c>
      <c r="CA152" s="34">
        <f t="shared" si="610"/>
        <v>0</v>
      </c>
      <c r="CB152" s="34">
        <f t="shared" si="610"/>
        <v>255340</v>
      </c>
      <c r="CC152" s="34">
        <f t="shared" si="610"/>
        <v>0</v>
      </c>
      <c r="CD152" s="34">
        <f t="shared" si="610"/>
        <v>255340</v>
      </c>
      <c r="CE152" s="34">
        <f t="shared" si="610"/>
        <v>0</v>
      </c>
      <c r="CF152" s="34">
        <f t="shared" si="610"/>
        <v>0</v>
      </c>
      <c r="CG152" s="34">
        <f t="shared" si="610"/>
        <v>-150660</v>
      </c>
      <c r="CH152" s="34">
        <f t="shared" si="610"/>
        <v>98395</v>
      </c>
      <c r="CI152" s="34">
        <f t="shared" si="610"/>
        <v>103918</v>
      </c>
      <c r="CJ152" s="64">
        <f t="shared" si="610"/>
        <v>0</v>
      </c>
      <c r="CK152" s="64">
        <f t="shared" si="610"/>
        <v>0.17</v>
      </c>
      <c r="CL152" s="64">
        <f t="shared" si="610"/>
        <v>0.17</v>
      </c>
    </row>
    <row r="153" spans="1:90" x14ac:dyDescent="0.25">
      <c r="A153" s="26">
        <v>1450</v>
      </c>
      <c r="B153" s="6">
        <v>600023460</v>
      </c>
      <c r="C153" s="27">
        <v>46746862</v>
      </c>
      <c r="D153" s="28" t="s">
        <v>51</v>
      </c>
      <c r="E153" s="6">
        <v>3124</v>
      </c>
      <c r="F153" s="6" t="s">
        <v>78</v>
      </c>
      <c r="G153" s="6" t="s">
        <v>19</v>
      </c>
      <c r="H153" s="41">
        <f t="shared" ref="H153:H158" si="611">I153+P153</f>
        <v>425320</v>
      </c>
      <c r="I153" s="41">
        <f t="shared" ref="I153:I158" si="612">K153+L153+M153+N153+O153</f>
        <v>80320</v>
      </c>
      <c r="J153" s="5">
        <v>2</v>
      </c>
      <c r="K153" s="9">
        <v>50320</v>
      </c>
      <c r="L153" s="9">
        <v>30000</v>
      </c>
      <c r="M153" s="9"/>
      <c r="N153" s="9"/>
      <c r="O153" s="9"/>
      <c r="P153" s="41">
        <f t="shared" ref="P153:P158" si="613">Q153+R153+S153</f>
        <v>345000</v>
      </c>
      <c r="Q153" s="9">
        <v>65000</v>
      </c>
      <c r="R153" s="9">
        <v>280000</v>
      </c>
      <c r="S153" s="9"/>
      <c r="T153" s="73">
        <f t="shared" ref="T153:T158" si="614">(L153+M153+N153)*-1</f>
        <v>-30000</v>
      </c>
      <c r="U153" s="73">
        <f t="shared" ref="U153:U158" si="615">(Q153+R153)*-1</f>
        <v>-345000</v>
      </c>
      <c r="V153" s="9">
        <f t="shared" ref="V153:W158" si="616">ROUND(T153*0.65,0)</f>
        <v>-19500</v>
      </c>
      <c r="W153" s="9">
        <f t="shared" si="616"/>
        <v>-224250</v>
      </c>
      <c r="X153" s="9">
        <v>56067</v>
      </c>
      <c r="Y153" s="9">
        <v>27130</v>
      </c>
      <c r="Z153" s="78">
        <f t="shared" ref="Z153:Z158" si="617">IF(T153=0,0,ROUND((T153+L153)/X153/10,2))</f>
        <v>0</v>
      </c>
      <c r="AA153" s="78">
        <f t="shared" ref="AA153:AA158" si="618">IF(U153=0,0,ROUND((U153+Q153)/Y153/10,2))</f>
        <v>-1.03</v>
      </c>
      <c r="AB153" s="78">
        <f t="shared" ref="AB153:AB158" si="619">Z153+AA153</f>
        <v>-1.03</v>
      </c>
      <c r="AC153" s="47">
        <v>-0.03</v>
      </c>
      <c r="AD153" s="47">
        <v>-0.83</v>
      </c>
      <c r="AE153" s="47">
        <f t="shared" ref="AE153:AE158" si="620">AC153+AD153</f>
        <v>-0.86</v>
      </c>
      <c r="AF153" s="41">
        <f t="shared" ref="AF153:AF158" si="621">AG153+AN153</f>
        <v>425320</v>
      </c>
      <c r="AG153" s="41">
        <f t="shared" ref="AG153:AG158" si="622">AI153+AJ153+AK153+AL153+AM153</f>
        <v>80320</v>
      </c>
      <c r="AH153" s="5">
        <v>2</v>
      </c>
      <c r="AI153" s="9">
        <v>50320</v>
      </c>
      <c r="AJ153" s="9">
        <v>30000</v>
      </c>
      <c r="AK153" s="9"/>
      <c r="AL153" s="9"/>
      <c r="AM153" s="9"/>
      <c r="AN153" s="41">
        <f t="shared" ref="AN153:AN158" si="623">AO153+AP153+AQ153</f>
        <v>345000</v>
      </c>
      <c r="AO153" s="9">
        <v>65000</v>
      </c>
      <c r="AP153" s="9">
        <v>280000</v>
      </c>
      <c r="AQ153" s="9"/>
      <c r="AR153" s="90">
        <f t="shared" ref="AR153:AR158" si="624">((AL153+AK153+AJ153)-((V153)*-1))*-1</f>
        <v>-10500</v>
      </c>
      <c r="AS153" s="90">
        <f t="shared" ref="AS153:AS158" si="625">((AO153+AP153)-((W153)*-1))*-1</f>
        <v>-120750</v>
      </c>
      <c r="AT153" s="9">
        <v>56067</v>
      </c>
      <c r="AU153" s="9">
        <v>27130</v>
      </c>
      <c r="AV153" s="95">
        <f t="shared" ref="AV153:AV158" si="626">ROUND((AY153/AT153/10)+(AC153),2)*-1</f>
        <v>0.03</v>
      </c>
      <c r="AW153" s="95">
        <f t="shared" ref="AW153:AW158" si="627">ROUND((AZ153/AU153/10)+AD153,2)*-1</f>
        <v>-0.2</v>
      </c>
      <c r="AX153" s="95">
        <f t="shared" ref="AX153:AX158" si="628">AV153+AW153</f>
        <v>-0.17</v>
      </c>
      <c r="AY153" s="97">
        <f t="shared" ref="AY153:AY158" si="629">AK153+AL153</f>
        <v>0</v>
      </c>
      <c r="AZ153" s="97">
        <f t="shared" ref="AZ153:AZ158" si="630">AP153</f>
        <v>280000</v>
      </c>
      <c r="BA153" s="98">
        <f t="shared" ref="BA153:BA158" si="631">BB153+BI153</f>
        <v>425320</v>
      </c>
      <c r="BB153" s="98">
        <f t="shared" ref="BB153:BB158" si="632">BD153+BE153+BF153+BG153+BH153</f>
        <v>80320</v>
      </c>
      <c r="BC153" s="99">
        <v>2</v>
      </c>
      <c r="BD153" s="90">
        <v>50320</v>
      </c>
      <c r="BE153" s="90">
        <v>30000</v>
      </c>
      <c r="BF153" s="90"/>
      <c r="BG153" s="90"/>
      <c r="BH153" s="90"/>
      <c r="BI153" s="98">
        <f t="shared" ref="BI153:BI158" si="633">BJ153+BK153+BL153</f>
        <v>345000</v>
      </c>
      <c r="BJ153" s="90">
        <v>65000</v>
      </c>
      <c r="BK153" s="90">
        <v>280000</v>
      </c>
      <c r="BL153" s="90"/>
      <c r="BM153" s="90">
        <f t="shared" ref="BM153:BM158" si="634">(BE153+BF153+BG153)-(AJ153+AK153+AL153)</f>
        <v>0</v>
      </c>
      <c r="BN153" s="90">
        <f t="shared" ref="BN153:BN158" si="635">(BJ153+BK153)-(AO153+AP153)</f>
        <v>0</v>
      </c>
      <c r="BO153" s="9">
        <v>56067</v>
      </c>
      <c r="BP153" s="9">
        <v>27130</v>
      </c>
      <c r="BQ153" s="95">
        <f t="shared" ref="BQ153:BQ158" si="636">ROUND(((BF153+BG153)-(AK153+AL153))/BO153/10,2)*-1</f>
        <v>0</v>
      </c>
      <c r="BR153" s="95">
        <f t="shared" ref="BR153:BR158" si="637">ROUND(((BK153-AP153)/BP153/10),2)*-1</f>
        <v>0</v>
      </c>
      <c r="BS153" s="95">
        <f t="shared" ref="BS153:BS158" si="638">BQ153+BR153</f>
        <v>0</v>
      </c>
      <c r="BT153" s="98">
        <f t="shared" ref="BT153:BT158" si="639">BU153+CB153</f>
        <v>425320</v>
      </c>
      <c r="BU153" s="98">
        <f t="shared" ref="BU153:BU158" si="640">BW153+BX153+BY153+BZ153+CA153</f>
        <v>80320</v>
      </c>
      <c r="BV153" s="99">
        <v>2</v>
      </c>
      <c r="BW153" s="90">
        <v>50320</v>
      </c>
      <c r="BX153" s="90">
        <v>30000</v>
      </c>
      <c r="BY153" s="90"/>
      <c r="BZ153" s="90"/>
      <c r="CA153" s="90"/>
      <c r="CB153" s="98">
        <f t="shared" ref="CB153:CB158" si="641">CC153+CD153+CE153</f>
        <v>345000</v>
      </c>
      <c r="CC153" s="90">
        <v>65000</v>
      </c>
      <c r="CD153" s="90">
        <v>280000</v>
      </c>
      <c r="CE153" s="90"/>
      <c r="CF153" s="90">
        <f t="shared" ref="CF153:CF158" si="642">(BX153+BY153+BZ153)-(BE153+BF153+BG153)</f>
        <v>0</v>
      </c>
      <c r="CG153" s="90">
        <f t="shared" ref="CG153:CG158" si="643">(CC153+CD153)-(BJ153+BK153)</f>
        <v>0</v>
      </c>
      <c r="CH153" s="9">
        <v>56067</v>
      </c>
      <c r="CI153" s="9">
        <v>27130</v>
      </c>
      <c r="CJ153" s="101">
        <f t="shared" ref="CJ153:CJ158" si="644">ROUND(((BY153+BZ153)-(BF153+BG153))/CH153/10,2)*-1</f>
        <v>0</v>
      </c>
      <c r="CK153" s="101">
        <f t="shared" ref="CK153:CK158" si="645">ROUND(((CD153-BK153)/CI153/10),2)*-1</f>
        <v>0</v>
      </c>
      <c r="CL153" s="101">
        <f t="shared" ref="CL153:CL158" si="646">CJ153+CK153</f>
        <v>0</v>
      </c>
    </row>
    <row r="154" spans="1:90" x14ac:dyDescent="0.25">
      <c r="A154" s="5">
        <v>1450</v>
      </c>
      <c r="B154" s="2">
        <v>600023460</v>
      </c>
      <c r="C154" s="7">
        <v>46746862</v>
      </c>
      <c r="D154" s="8" t="s">
        <v>51</v>
      </c>
      <c r="E154" s="2">
        <v>3124</v>
      </c>
      <c r="F154" s="2" t="s">
        <v>77</v>
      </c>
      <c r="G154" s="2" t="s">
        <v>19</v>
      </c>
      <c r="H154" s="41">
        <f t="shared" si="611"/>
        <v>0</v>
      </c>
      <c r="I154" s="41">
        <f t="shared" si="612"/>
        <v>0</v>
      </c>
      <c r="J154" s="5"/>
      <c r="K154" s="9"/>
      <c r="L154" s="9"/>
      <c r="M154" s="9"/>
      <c r="N154" s="9"/>
      <c r="O154" s="9"/>
      <c r="P154" s="41">
        <f t="shared" si="613"/>
        <v>0</v>
      </c>
      <c r="Q154" s="9"/>
      <c r="R154" s="9"/>
      <c r="S154" s="9"/>
      <c r="T154" s="73">
        <f t="shared" si="614"/>
        <v>0</v>
      </c>
      <c r="U154" s="73">
        <f t="shared" si="615"/>
        <v>0</v>
      </c>
      <c r="V154" s="9">
        <f t="shared" si="616"/>
        <v>0</v>
      </c>
      <c r="W154" s="9">
        <f t="shared" si="616"/>
        <v>0</v>
      </c>
      <c r="X154" s="9">
        <v>56067</v>
      </c>
      <c r="Y154" s="9">
        <v>27130</v>
      </c>
      <c r="Z154" s="78">
        <f t="shared" si="617"/>
        <v>0</v>
      </c>
      <c r="AA154" s="78">
        <f t="shared" si="618"/>
        <v>0</v>
      </c>
      <c r="AB154" s="78">
        <f t="shared" si="619"/>
        <v>0</v>
      </c>
      <c r="AC154" s="47">
        <v>0</v>
      </c>
      <c r="AD154" s="47">
        <v>0</v>
      </c>
      <c r="AE154" s="47">
        <f t="shared" si="620"/>
        <v>0</v>
      </c>
      <c r="AF154" s="41">
        <f t="shared" si="621"/>
        <v>0</v>
      </c>
      <c r="AG154" s="41">
        <f t="shared" si="622"/>
        <v>0</v>
      </c>
      <c r="AH154" s="5"/>
      <c r="AI154" s="9"/>
      <c r="AJ154" s="9"/>
      <c r="AK154" s="9"/>
      <c r="AL154" s="9"/>
      <c r="AM154" s="9"/>
      <c r="AN154" s="41">
        <f t="shared" si="623"/>
        <v>0</v>
      </c>
      <c r="AO154" s="9"/>
      <c r="AP154" s="9"/>
      <c r="AQ154" s="9"/>
      <c r="AR154" s="90">
        <f t="shared" si="624"/>
        <v>0</v>
      </c>
      <c r="AS154" s="90">
        <f t="shared" si="625"/>
        <v>0</v>
      </c>
      <c r="AT154" s="9">
        <v>56067</v>
      </c>
      <c r="AU154" s="9">
        <v>27130</v>
      </c>
      <c r="AV154" s="95">
        <f t="shared" si="626"/>
        <v>0</v>
      </c>
      <c r="AW154" s="95">
        <f t="shared" si="627"/>
        <v>0</v>
      </c>
      <c r="AX154" s="95">
        <f t="shared" si="628"/>
        <v>0</v>
      </c>
      <c r="AY154" s="97">
        <f t="shared" si="629"/>
        <v>0</v>
      </c>
      <c r="AZ154" s="97">
        <f t="shared" si="630"/>
        <v>0</v>
      </c>
      <c r="BA154" s="98">
        <f t="shared" si="631"/>
        <v>0</v>
      </c>
      <c r="BB154" s="98">
        <f t="shared" si="632"/>
        <v>0</v>
      </c>
      <c r="BC154" s="99"/>
      <c r="BD154" s="90"/>
      <c r="BE154" s="90"/>
      <c r="BF154" s="90"/>
      <c r="BG154" s="90"/>
      <c r="BH154" s="90"/>
      <c r="BI154" s="98">
        <f t="shared" si="633"/>
        <v>0</v>
      </c>
      <c r="BJ154" s="90"/>
      <c r="BK154" s="90"/>
      <c r="BL154" s="90"/>
      <c r="BM154" s="90">
        <f t="shared" si="634"/>
        <v>0</v>
      </c>
      <c r="BN154" s="90">
        <f t="shared" si="635"/>
        <v>0</v>
      </c>
      <c r="BO154" s="9">
        <v>56067</v>
      </c>
      <c r="BP154" s="9">
        <v>27130</v>
      </c>
      <c r="BQ154" s="95">
        <f t="shared" si="636"/>
        <v>0</v>
      </c>
      <c r="BR154" s="95">
        <f t="shared" si="637"/>
        <v>0</v>
      </c>
      <c r="BS154" s="95">
        <f t="shared" si="638"/>
        <v>0</v>
      </c>
      <c r="BT154" s="98">
        <f t="shared" si="639"/>
        <v>0</v>
      </c>
      <c r="BU154" s="98">
        <f t="shared" si="640"/>
        <v>0</v>
      </c>
      <c r="BV154" s="99"/>
      <c r="BW154" s="90"/>
      <c r="BX154" s="90"/>
      <c r="BY154" s="90"/>
      <c r="BZ154" s="90"/>
      <c r="CA154" s="90"/>
      <c r="CB154" s="98">
        <f t="shared" si="641"/>
        <v>0</v>
      </c>
      <c r="CC154" s="90"/>
      <c r="CD154" s="90"/>
      <c r="CE154" s="90"/>
      <c r="CF154" s="90">
        <f t="shared" si="642"/>
        <v>0</v>
      </c>
      <c r="CG154" s="90">
        <f t="shared" si="643"/>
        <v>0</v>
      </c>
      <c r="CH154" s="9">
        <v>56067</v>
      </c>
      <c r="CI154" s="9">
        <v>27130</v>
      </c>
      <c r="CJ154" s="101">
        <f t="shared" si="644"/>
        <v>0</v>
      </c>
      <c r="CK154" s="101">
        <f t="shared" si="645"/>
        <v>0</v>
      </c>
      <c r="CL154" s="101">
        <f t="shared" si="646"/>
        <v>0</v>
      </c>
    </row>
    <row r="155" spans="1:90" x14ac:dyDescent="0.25">
      <c r="A155" s="5">
        <v>1450</v>
      </c>
      <c r="B155" s="2">
        <v>600023460</v>
      </c>
      <c r="C155" s="7">
        <v>46746862</v>
      </c>
      <c r="D155" s="8" t="s">
        <v>51</v>
      </c>
      <c r="E155" s="20">
        <v>3124</v>
      </c>
      <c r="F155" s="20" t="s">
        <v>110</v>
      </c>
      <c r="G155" s="20" t="s">
        <v>96</v>
      </c>
      <c r="H155" s="41">
        <f t="shared" si="611"/>
        <v>0</v>
      </c>
      <c r="I155" s="41">
        <f t="shared" si="612"/>
        <v>0</v>
      </c>
      <c r="J155" s="5"/>
      <c r="K155" s="9"/>
      <c r="L155" s="9"/>
      <c r="M155" s="9"/>
      <c r="N155" s="9"/>
      <c r="O155" s="9"/>
      <c r="P155" s="41">
        <f t="shared" si="613"/>
        <v>0</v>
      </c>
      <c r="Q155" s="9"/>
      <c r="R155" s="9"/>
      <c r="S155" s="9"/>
      <c r="T155" s="73">
        <f t="shared" si="614"/>
        <v>0</v>
      </c>
      <c r="U155" s="73">
        <f t="shared" si="615"/>
        <v>0</v>
      </c>
      <c r="V155" s="9">
        <f t="shared" si="616"/>
        <v>0</v>
      </c>
      <c r="W155" s="9">
        <f t="shared" si="616"/>
        <v>0</v>
      </c>
      <c r="X155" s="46" t="s">
        <v>225</v>
      </c>
      <c r="Y155" s="46" t="s">
        <v>225</v>
      </c>
      <c r="Z155" s="78">
        <f t="shared" si="617"/>
        <v>0</v>
      </c>
      <c r="AA155" s="78">
        <f t="shared" si="618"/>
        <v>0</v>
      </c>
      <c r="AB155" s="78">
        <f t="shared" si="619"/>
        <v>0</v>
      </c>
      <c r="AC155" s="47">
        <v>0</v>
      </c>
      <c r="AD155" s="47">
        <v>0</v>
      </c>
      <c r="AE155" s="47">
        <f t="shared" si="620"/>
        <v>0</v>
      </c>
      <c r="AF155" s="41">
        <f t="shared" si="621"/>
        <v>0</v>
      </c>
      <c r="AG155" s="41">
        <f t="shared" si="622"/>
        <v>0</v>
      </c>
      <c r="AH155" s="5"/>
      <c r="AI155" s="9"/>
      <c r="AJ155" s="9"/>
      <c r="AK155" s="9"/>
      <c r="AL155" s="9"/>
      <c r="AM155" s="9"/>
      <c r="AN155" s="41">
        <f t="shared" si="623"/>
        <v>0</v>
      </c>
      <c r="AO155" s="9"/>
      <c r="AP155" s="9"/>
      <c r="AQ155" s="9"/>
      <c r="AR155" s="90">
        <f t="shared" si="624"/>
        <v>0</v>
      </c>
      <c r="AS155" s="90">
        <f t="shared" si="625"/>
        <v>0</v>
      </c>
      <c r="AT155" s="46" t="s">
        <v>225</v>
      </c>
      <c r="AU155" s="46" t="s">
        <v>225</v>
      </c>
      <c r="AV155" s="95">
        <v>0</v>
      </c>
      <c r="AW155" s="95">
        <v>0</v>
      </c>
      <c r="AX155" s="95">
        <f t="shared" si="628"/>
        <v>0</v>
      </c>
      <c r="AY155" s="97">
        <f t="shared" si="629"/>
        <v>0</v>
      </c>
      <c r="AZ155" s="97">
        <f t="shared" si="630"/>
        <v>0</v>
      </c>
      <c r="BA155" s="98">
        <f t="shared" si="631"/>
        <v>0</v>
      </c>
      <c r="BB155" s="98">
        <f t="shared" si="632"/>
        <v>0</v>
      </c>
      <c r="BC155" s="99"/>
      <c r="BD155" s="90"/>
      <c r="BE155" s="90"/>
      <c r="BF155" s="90"/>
      <c r="BG155" s="90"/>
      <c r="BH155" s="90"/>
      <c r="BI155" s="98">
        <f t="shared" si="633"/>
        <v>0</v>
      </c>
      <c r="BJ155" s="90"/>
      <c r="BK155" s="90"/>
      <c r="BL155" s="90"/>
      <c r="BM155" s="90">
        <f t="shared" si="634"/>
        <v>0</v>
      </c>
      <c r="BN155" s="90">
        <f t="shared" si="635"/>
        <v>0</v>
      </c>
      <c r="BO155" s="46" t="s">
        <v>225</v>
      </c>
      <c r="BP155" s="46" t="s">
        <v>225</v>
      </c>
      <c r="BQ155" s="95">
        <v>0</v>
      </c>
      <c r="BR155" s="95">
        <v>0</v>
      </c>
      <c r="BS155" s="95">
        <f t="shared" si="638"/>
        <v>0</v>
      </c>
      <c r="BT155" s="98">
        <f t="shared" si="639"/>
        <v>0</v>
      </c>
      <c r="BU155" s="98">
        <f t="shared" si="640"/>
        <v>0</v>
      </c>
      <c r="BV155" s="99"/>
      <c r="BW155" s="90"/>
      <c r="BX155" s="90"/>
      <c r="BY155" s="90"/>
      <c r="BZ155" s="90"/>
      <c r="CA155" s="90"/>
      <c r="CB155" s="98">
        <f t="shared" si="641"/>
        <v>0</v>
      </c>
      <c r="CC155" s="90"/>
      <c r="CD155" s="90"/>
      <c r="CE155" s="90"/>
      <c r="CF155" s="90">
        <f t="shared" si="642"/>
        <v>0</v>
      </c>
      <c r="CG155" s="90">
        <f t="shared" si="643"/>
        <v>0</v>
      </c>
      <c r="CH155" s="46" t="s">
        <v>225</v>
      </c>
      <c r="CI155" s="46" t="s">
        <v>225</v>
      </c>
      <c r="CJ155" s="101">
        <v>0</v>
      </c>
      <c r="CK155" s="101">
        <v>0</v>
      </c>
      <c r="CL155" s="101">
        <f t="shared" si="646"/>
        <v>0</v>
      </c>
    </row>
    <row r="156" spans="1:90" x14ac:dyDescent="0.25">
      <c r="A156" s="5">
        <v>1450</v>
      </c>
      <c r="B156" s="2">
        <v>600023460</v>
      </c>
      <c r="C156" s="7">
        <v>46746862</v>
      </c>
      <c r="D156" s="8" t="s">
        <v>51</v>
      </c>
      <c r="E156" s="2">
        <v>3141</v>
      </c>
      <c r="F156" s="2" t="s">
        <v>20</v>
      </c>
      <c r="G156" s="7" t="s">
        <v>96</v>
      </c>
      <c r="H156" s="41">
        <f t="shared" si="611"/>
        <v>0</v>
      </c>
      <c r="I156" s="41">
        <f t="shared" si="612"/>
        <v>0</v>
      </c>
      <c r="J156" s="5"/>
      <c r="K156" s="9"/>
      <c r="L156" s="9"/>
      <c r="M156" s="9"/>
      <c r="N156" s="9"/>
      <c r="O156" s="9"/>
      <c r="P156" s="41">
        <f t="shared" si="613"/>
        <v>0</v>
      </c>
      <c r="Q156" s="9"/>
      <c r="R156" s="9"/>
      <c r="S156" s="9"/>
      <c r="T156" s="73">
        <f t="shared" si="614"/>
        <v>0</v>
      </c>
      <c r="U156" s="73">
        <f t="shared" si="615"/>
        <v>0</v>
      </c>
      <c r="V156" s="9">
        <f t="shared" si="616"/>
        <v>0</v>
      </c>
      <c r="W156" s="9">
        <f t="shared" si="616"/>
        <v>0</v>
      </c>
      <c r="X156" s="46" t="s">
        <v>225</v>
      </c>
      <c r="Y156" s="9">
        <v>26460</v>
      </c>
      <c r="Z156" s="78">
        <f t="shared" si="617"/>
        <v>0</v>
      </c>
      <c r="AA156" s="78">
        <f t="shared" si="618"/>
        <v>0</v>
      </c>
      <c r="AB156" s="78">
        <f t="shared" si="619"/>
        <v>0</v>
      </c>
      <c r="AC156" s="47">
        <v>0</v>
      </c>
      <c r="AD156" s="47">
        <v>0</v>
      </c>
      <c r="AE156" s="47">
        <f t="shared" si="620"/>
        <v>0</v>
      </c>
      <c r="AF156" s="41">
        <f t="shared" si="621"/>
        <v>0</v>
      </c>
      <c r="AG156" s="41">
        <f t="shared" si="622"/>
        <v>0</v>
      </c>
      <c r="AH156" s="5"/>
      <c r="AI156" s="9"/>
      <c r="AJ156" s="9"/>
      <c r="AK156" s="9"/>
      <c r="AL156" s="9"/>
      <c r="AM156" s="9"/>
      <c r="AN156" s="41">
        <f t="shared" si="623"/>
        <v>0</v>
      </c>
      <c r="AO156" s="9"/>
      <c r="AP156" s="9"/>
      <c r="AQ156" s="9"/>
      <c r="AR156" s="90">
        <f t="shared" si="624"/>
        <v>0</v>
      </c>
      <c r="AS156" s="90">
        <f t="shared" si="625"/>
        <v>0</v>
      </c>
      <c r="AT156" s="46" t="s">
        <v>225</v>
      </c>
      <c r="AU156" s="9">
        <v>26460</v>
      </c>
      <c r="AV156" s="95">
        <v>0</v>
      </c>
      <c r="AW156" s="95">
        <f t="shared" si="627"/>
        <v>0</v>
      </c>
      <c r="AX156" s="95">
        <f t="shared" si="628"/>
        <v>0</v>
      </c>
      <c r="AY156" s="97">
        <f t="shared" si="629"/>
        <v>0</v>
      </c>
      <c r="AZ156" s="97">
        <f t="shared" si="630"/>
        <v>0</v>
      </c>
      <c r="BA156" s="98">
        <f t="shared" si="631"/>
        <v>0</v>
      </c>
      <c r="BB156" s="98">
        <f t="shared" si="632"/>
        <v>0</v>
      </c>
      <c r="BC156" s="99"/>
      <c r="BD156" s="90"/>
      <c r="BE156" s="90"/>
      <c r="BF156" s="90"/>
      <c r="BG156" s="90"/>
      <c r="BH156" s="90"/>
      <c r="BI156" s="98">
        <f t="shared" si="633"/>
        <v>0</v>
      </c>
      <c r="BJ156" s="90"/>
      <c r="BK156" s="90"/>
      <c r="BL156" s="90"/>
      <c r="BM156" s="90">
        <f t="shared" si="634"/>
        <v>0</v>
      </c>
      <c r="BN156" s="90">
        <f t="shared" si="635"/>
        <v>0</v>
      </c>
      <c r="BO156" s="46" t="s">
        <v>225</v>
      </c>
      <c r="BP156" s="9">
        <v>26460</v>
      </c>
      <c r="BQ156" s="95">
        <v>0</v>
      </c>
      <c r="BR156" s="95">
        <f t="shared" si="637"/>
        <v>0</v>
      </c>
      <c r="BS156" s="95">
        <f t="shared" si="638"/>
        <v>0</v>
      </c>
      <c r="BT156" s="98">
        <f t="shared" si="639"/>
        <v>0</v>
      </c>
      <c r="BU156" s="98">
        <f t="shared" si="640"/>
        <v>0</v>
      </c>
      <c r="BV156" s="99"/>
      <c r="BW156" s="90"/>
      <c r="BX156" s="90"/>
      <c r="BY156" s="90"/>
      <c r="BZ156" s="90"/>
      <c r="CA156" s="90"/>
      <c r="CB156" s="98">
        <f t="shared" si="641"/>
        <v>0</v>
      </c>
      <c r="CC156" s="90"/>
      <c r="CD156" s="90"/>
      <c r="CE156" s="90"/>
      <c r="CF156" s="90">
        <f t="shared" si="642"/>
        <v>0</v>
      </c>
      <c r="CG156" s="90">
        <f t="shared" si="643"/>
        <v>0</v>
      </c>
      <c r="CH156" s="46" t="s">
        <v>225</v>
      </c>
      <c r="CI156" s="9">
        <v>26460</v>
      </c>
      <c r="CJ156" s="101">
        <v>0</v>
      </c>
      <c r="CK156" s="101">
        <f t="shared" si="645"/>
        <v>0</v>
      </c>
      <c r="CL156" s="101">
        <f t="shared" si="646"/>
        <v>0</v>
      </c>
    </row>
    <row r="157" spans="1:90" x14ac:dyDescent="0.25">
      <c r="A157" s="5">
        <v>1450</v>
      </c>
      <c r="B157" s="2">
        <v>600023460</v>
      </c>
      <c r="C157" s="7">
        <v>46746862</v>
      </c>
      <c r="D157" s="8" t="s">
        <v>51</v>
      </c>
      <c r="E157" s="2">
        <v>3145</v>
      </c>
      <c r="F157" s="2" t="s">
        <v>52</v>
      </c>
      <c r="G157" s="7" t="s">
        <v>96</v>
      </c>
      <c r="H157" s="41">
        <f t="shared" si="611"/>
        <v>0</v>
      </c>
      <c r="I157" s="41">
        <f t="shared" si="612"/>
        <v>0</v>
      </c>
      <c r="J157" s="5"/>
      <c r="K157" s="9"/>
      <c r="L157" s="9"/>
      <c r="M157" s="9"/>
      <c r="N157" s="9"/>
      <c r="O157" s="9"/>
      <c r="P157" s="41">
        <f t="shared" si="613"/>
        <v>0</v>
      </c>
      <c r="Q157" s="9"/>
      <c r="R157" s="9"/>
      <c r="S157" s="9"/>
      <c r="T157" s="73">
        <f t="shared" si="614"/>
        <v>0</v>
      </c>
      <c r="U157" s="73">
        <f t="shared" si="615"/>
        <v>0</v>
      </c>
      <c r="V157" s="9">
        <f t="shared" si="616"/>
        <v>0</v>
      </c>
      <c r="W157" s="9">
        <f t="shared" si="616"/>
        <v>0</v>
      </c>
      <c r="X157" s="9">
        <v>40560</v>
      </c>
      <c r="Y157" s="9">
        <v>25488</v>
      </c>
      <c r="Z157" s="78">
        <f t="shared" si="617"/>
        <v>0</v>
      </c>
      <c r="AA157" s="78">
        <f t="shared" si="618"/>
        <v>0</v>
      </c>
      <c r="AB157" s="78">
        <f t="shared" si="619"/>
        <v>0</v>
      </c>
      <c r="AC157" s="47">
        <v>0</v>
      </c>
      <c r="AD157" s="47">
        <v>0</v>
      </c>
      <c r="AE157" s="47">
        <f t="shared" si="620"/>
        <v>0</v>
      </c>
      <c r="AF157" s="41">
        <f t="shared" si="621"/>
        <v>0</v>
      </c>
      <c r="AG157" s="41">
        <f t="shared" si="622"/>
        <v>0</v>
      </c>
      <c r="AH157" s="5"/>
      <c r="AI157" s="9"/>
      <c r="AJ157" s="9"/>
      <c r="AK157" s="9"/>
      <c r="AL157" s="9"/>
      <c r="AM157" s="9"/>
      <c r="AN157" s="41">
        <f t="shared" si="623"/>
        <v>0</v>
      </c>
      <c r="AO157" s="9"/>
      <c r="AP157" s="9"/>
      <c r="AQ157" s="9"/>
      <c r="AR157" s="90">
        <f t="shared" si="624"/>
        <v>0</v>
      </c>
      <c r="AS157" s="90">
        <f t="shared" si="625"/>
        <v>0</v>
      </c>
      <c r="AT157" s="9">
        <v>40560</v>
      </c>
      <c r="AU157" s="9">
        <v>25488</v>
      </c>
      <c r="AV157" s="95">
        <f t="shared" si="626"/>
        <v>0</v>
      </c>
      <c r="AW157" s="95">
        <f t="shared" si="627"/>
        <v>0</v>
      </c>
      <c r="AX157" s="95">
        <f t="shared" si="628"/>
        <v>0</v>
      </c>
      <c r="AY157" s="97">
        <f t="shared" si="629"/>
        <v>0</v>
      </c>
      <c r="AZ157" s="97">
        <f t="shared" si="630"/>
        <v>0</v>
      </c>
      <c r="BA157" s="98">
        <f t="shared" si="631"/>
        <v>0</v>
      </c>
      <c r="BB157" s="98">
        <f t="shared" si="632"/>
        <v>0</v>
      </c>
      <c r="BC157" s="99"/>
      <c r="BD157" s="90"/>
      <c r="BE157" s="90"/>
      <c r="BF157" s="90"/>
      <c r="BG157" s="90"/>
      <c r="BH157" s="90"/>
      <c r="BI157" s="98">
        <f t="shared" si="633"/>
        <v>0</v>
      </c>
      <c r="BJ157" s="90"/>
      <c r="BK157" s="90"/>
      <c r="BL157" s="90"/>
      <c r="BM157" s="90">
        <f t="shared" si="634"/>
        <v>0</v>
      </c>
      <c r="BN157" s="90">
        <f t="shared" si="635"/>
        <v>0</v>
      </c>
      <c r="BO157" s="9">
        <v>40560</v>
      </c>
      <c r="BP157" s="9">
        <v>25488</v>
      </c>
      <c r="BQ157" s="95">
        <f t="shared" si="636"/>
        <v>0</v>
      </c>
      <c r="BR157" s="95">
        <f t="shared" si="637"/>
        <v>0</v>
      </c>
      <c r="BS157" s="95">
        <f t="shared" si="638"/>
        <v>0</v>
      </c>
      <c r="BT157" s="98">
        <f t="shared" si="639"/>
        <v>0</v>
      </c>
      <c r="BU157" s="98">
        <f t="shared" si="640"/>
        <v>0</v>
      </c>
      <c r="BV157" s="99"/>
      <c r="BW157" s="90"/>
      <c r="BX157" s="90"/>
      <c r="BY157" s="90"/>
      <c r="BZ157" s="90"/>
      <c r="CA157" s="90"/>
      <c r="CB157" s="98">
        <f t="shared" si="641"/>
        <v>0</v>
      </c>
      <c r="CC157" s="90"/>
      <c r="CD157" s="90"/>
      <c r="CE157" s="90"/>
      <c r="CF157" s="90">
        <f t="shared" si="642"/>
        <v>0</v>
      </c>
      <c r="CG157" s="90">
        <f t="shared" si="643"/>
        <v>0</v>
      </c>
      <c r="CH157" s="9">
        <v>40560</v>
      </c>
      <c r="CI157" s="9">
        <v>25488</v>
      </c>
      <c r="CJ157" s="101">
        <f t="shared" si="644"/>
        <v>0</v>
      </c>
      <c r="CK157" s="101">
        <f t="shared" si="645"/>
        <v>0</v>
      </c>
      <c r="CL157" s="101">
        <f t="shared" si="646"/>
        <v>0</v>
      </c>
    </row>
    <row r="158" spans="1:90" x14ac:dyDescent="0.25">
      <c r="A158" s="5">
        <v>1450</v>
      </c>
      <c r="B158" s="2">
        <v>600023460</v>
      </c>
      <c r="C158" s="7">
        <v>46746862</v>
      </c>
      <c r="D158" s="8" t="s">
        <v>51</v>
      </c>
      <c r="E158" s="2">
        <v>3147</v>
      </c>
      <c r="F158" s="2" t="s">
        <v>27</v>
      </c>
      <c r="G158" s="7" t="s">
        <v>96</v>
      </c>
      <c r="H158" s="41">
        <f t="shared" si="611"/>
        <v>80000</v>
      </c>
      <c r="I158" s="41">
        <f t="shared" si="612"/>
        <v>0</v>
      </c>
      <c r="J158" s="5"/>
      <c r="K158" s="9"/>
      <c r="L158" s="9"/>
      <c r="M158" s="9"/>
      <c r="N158" s="9"/>
      <c r="O158" s="9"/>
      <c r="P158" s="41">
        <f t="shared" si="613"/>
        <v>80000</v>
      </c>
      <c r="Q158" s="9">
        <v>40000</v>
      </c>
      <c r="R158" s="9">
        <v>40000</v>
      </c>
      <c r="S158" s="9"/>
      <c r="T158" s="73">
        <f t="shared" si="614"/>
        <v>0</v>
      </c>
      <c r="U158" s="73">
        <f t="shared" si="615"/>
        <v>-80000</v>
      </c>
      <c r="V158" s="9">
        <f t="shared" si="616"/>
        <v>0</v>
      </c>
      <c r="W158" s="9">
        <f t="shared" si="616"/>
        <v>-52000</v>
      </c>
      <c r="X158" s="9">
        <v>42328</v>
      </c>
      <c r="Y158" s="9">
        <v>23868</v>
      </c>
      <c r="Z158" s="78">
        <f t="shared" si="617"/>
        <v>0</v>
      </c>
      <c r="AA158" s="78">
        <f t="shared" si="618"/>
        <v>-0.17</v>
      </c>
      <c r="AB158" s="78">
        <f t="shared" si="619"/>
        <v>-0.17</v>
      </c>
      <c r="AC158" s="47">
        <v>0</v>
      </c>
      <c r="AD158" s="47">
        <v>-0.22</v>
      </c>
      <c r="AE158" s="47">
        <f t="shared" si="620"/>
        <v>-0.22</v>
      </c>
      <c r="AF158" s="41">
        <f t="shared" si="621"/>
        <v>80000</v>
      </c>
      <c r="AG158" s="41">
        <f t="shared" si="622"/>
        <v>0</v>
      </c>
      <c r="AH158" s="5"/>
      <c r="AI158" s="9"/>
      <c r="AJ158" s="9"/>
      <c r="AK158" s="9"/>
      <c r="AL158" s="9"/>
      <c r="AM158" s="9"/>
      <c r="AN158" s="41">
        <f t="shared" si="623"/>
        <v>80000</v>
      </c>
      <c r="AO158" s="9">
        <v>40000</v>
      </c>
      <c r="AP158" s="9">
        <v>40000</v>
      </c>
      <c r="AQ158" s="9"/>
      <c r="AR158" s="90">
        <f t="shared" si="624"/>
        <v>0</v>
      </c>
      <c r="AS158" s="90">
        <f t="shared" si="625"/>
        <v>-28000</v>
      </c>
      <c r="AT158" s="9">
        <v>42328</v>
      </c>
      <c r="AU158" s="9">
        <v>23868</v>
      </c>
      <c r="AV158" s="95">
        <f t="shared" si="626"/>
        <v>0</v>
      </c>
      <c r="AW158" s="95">
        <f t="shared" si="627"/>
        <v>0.05</v>
      </c>
      <c r="AX158" s="95">
        <f t="shared" si="628"/>
        <v>0.05</v>
      </c>
      <c r="AY158" s="97">
        <f t="shared" si="629"/>
        <v>0</v>
      </c>
      <c r="AZ158" s="97">
        <f t="shared" si="630"/>
        <v>40000</v>
      </c>
      <c r="BA158" s="98">
        <f t="shared" si="631"/>
        <v>80000</v>
      </c>
      <c r="BB158" s="98">
        <f t="shared" si="632"/>
        <v>0</v>
      </c>
      <c r="BC158" s="99"/>
      <c r="BD158" s="90"/>
      <c r="BE158" s="90"/>
      <c r="BF158" s="90"/>
      <c r="BG158" s="90"/>
      <c r="BH158" s="90"/>
      <c r="BI158" s="98">
        <f t="shared" si="633"/>
        <v>80000</v>
      </c>
      <c r="BJ158" s="90">
        <v>40000</v>
      </c>
      <c r="BK158" s="90">
        <v>40000</v>
      </c>
      <c r="BL158" s="90"/>
      <c r="BM158" s="90">
        <f t="shared" si="634"/>
        <v>0</v>
      </c>
      <c r="BN158" s="90">
        <f t="shared" si="635"/>
        <v>0</v>
      </c>
      <c r="BO158" s="9">
        <v>42328</v>
      </c>
      <c r="BP158" s="9">
        <v>23868</v>
      </c>
      <c r="BQ158" s="95">
        <f t="shared" si="636"/>
        <v>0</v>
      </c>
      <c r="BR158" s="95">
        <f t="shared" si="637"/>
        <v>0</v>
      </c>
      <c r="BS158" s="95">
        <f t="shared" si="638"/>
        <v>0</v>
      </c>
      <c r="BT158" s="98">
        <f t="shared" si="639"/>
        <v>80000</v>
      </c>
      <c r="BU158" s="98">
        <f t="shared" si="640"/>
        <v>0</v>
      </c>
      <c r="BV158" s="99"/>
      <c r="BW158" s="90"/>
      <c r="BX158" s="90"/>
      <c r="BY158" s="90"/>
      <c r="BZ158" s="90"/>
      <c r="CA158" s="90"/>
      <c r="CB158" s="98">
        <f t="shared" si="641"/>
        <v>80000</v>
      </c>
      <c r="CC158" s="90">
        <v>40000</v>
      </c>
      <c r="CD158" s="90">
        <v>40000</v>
      </c>
      <c r="CE158" s="90"/>
      <c r="CF158" s="90">
        <f t="shared" si="642"/>
        <v>0</v>
      </c>
      <c r="CG158" s="90">
        <f t="shared" si="643"/>
        <v>0</v>
      </c>
      <c r="CH158" s="9">
        <v>42328</v>
      </c>
      <c r="CI158" s="9">
        <v>23868</v>
      </c>
      <c r="CJ158" s="101">
        <f t="shared" si="644"/>
        <v>0</v>
      </c>
      <c r="CK158" s="101">
        <f t="shared" si="645"/>
        <v>0</v>
      </c>
      <c r="CL158" s="101">
        <f t="shared" si="646"/>
        <v>0</v>
      </c>
    </row>
    <row r="159" spans="1:90" x14ac:dyDescent="0.25">
      <c r="A159" s="30"/>
      <c r="B159" s="31"/>
      <c r="C159" s="32"/>
      <c r="D159" s="33" t="s">
        <v>181</v>
      </c>
      <c r="E159" s="31"/>
      <c r="F159" s="31"/>
      <c r="G159" s="32"/>
      <c r="H159" s="34">
        <f t="shared" ref="H159:AB159" si="647">SUBTOTAL(9,H153:H158)</f>
        <v>505320</v>
      </c>
      <c r="I159" s="34">
        <f t="shared" si="647"/>
        <v>80320</v>
      </c>
      <c r="J159" s="34">
        <f t="shared" si="647"/>
        <v>2</v>
      </c>
      <c r="K159" s="34">
        <f t="shared" si="647"/>
        <v>50320</v>
      </c>
      <c r="L159" s="34">
        <f t="shared" si="647"/>
        <v>30000</v>
      </c>
      <c r="M159" s="34">
        <f t="shared" si="647"/>
        <v>0</v>
      </c>
      <c r="N159" s="34">
        <f t="shared" si="647"/>
        <v>0</v>
      </c>
      <c r="O159" s="34">
        <f t="shared" si="647"/>
        <v>0</v>
      </c>
      <c r="P159" s="34">
        <f t="shared" si="647"/>
        <v>425000</v>
      </c>
      <c r="Q159" s="34">
        <f t="shared" si="647"/>
        <v>105000</v>
      </c>
      <c r="R159" s="34">
        <f t="shared" si="647"/>
        <v>320000</v>
      </c>
      <c r="S159" s="34">
        <f t="shared" si="647"/>
        <v>0</v>
      </c>
      <c r="T159" s="34">
        <f t="shared" si="647"/>
        <v>-30000</v>
      </c>
      <c r="U159" s="34">
        <f t="shared" si="647"/>
        <v>-425000</v>
      </c>
      <c r="V159" s="34">
        <f t="shared" si="647"/>
        <v>-19500</v>
      </c>
      <c r="W159" s="34">
        <f t="shared" si="647"/>
        <v>-276250</v>
      </c>
      <c r="X159" s="34">
        <f t="shared" si="647"/>
        <v>195022</v>
      </c>
      <c r="Y159" s="34">
        <f t="shared" si="647"/>
        <v>130076</v>
      </c>
      <c r="Z159" s="48">
        <f t="shared" si="647"/>
        <v>0</v>
      </c>
      <c r="AA159" s="48">
        <f t="shared" si="647"/>
        <v>-1.2</v>
      </c>
      <c r="AB159" s="48">
        <f t="shared" si="647"/>
        <v>-1.2</v>
      </c>
      <c r="AC159" s="48">
        <v>-0.03</v>
      </c>
      <c r="AD159" s="48">
        <v>-1.05</v>
      </c>
      <c r="AE159" s="48">
        <f t="shared" ref="AE159:AX159" si="648">SUBTOTAL(9,AE153:AE158)</f>
        <v>-1.08</v>
      </c>
      <c r="AF159" s="34">
        <f t="shared" si="648"/>
        <v>505320</v>
      </c>
      <c r="AG159" s="34">
        <f t="shared" si="648"/>
        <v>80320</v>
      </c>
      <c r="AH159" s="34">
        <f t="shared" si="648"/>
        <v>2</v>
      </c>
      <c r="AI159" s="34">
        <f t="shared" si="648"/>
        <v>50320</v>
      </c>
      <c r="AJ159" s="34">
        <f t="shared" si="648"/>
        <v>30000</v>
      </c>
      <c r="AK159" s="34">
        <f t="shared" si="648"/>
        <v>0</v>
      </c>
      <c r="AL159" s="34">
        <f t="shared" si="648"/>
        <v>0</v>
      </c>
      <c r="AM159" s="34">
        <f t="shared" si="648"/>
        <v>0</v>
      </c>
      <c r="AN159" s="34">
        <f t="shared" si="648"/>
        <v>425000</v>
      </c>
      <c r="AO159" s="34">
        <f t="shared" si="648"/>
        <v>105000</v>
      </c>
      <c r="AP159" s="34">
        <f t="shared" si="648"/>
        <v>320000</v>
      </c>
      <c r="AQ159" s="34">
        <f t="shared" si="648"/>
        <v>0</v>
      </c>
      <c r="AR159" s="34">
        <f t="shared" si="648"/>
        <v>-10500</v>
      </c>
      <c r="AS159" s="34">
        <f t="shared" si="648"/>
        <v>-148750</v>
      </c>
      <c r="AT159" s="34">
        <f t="shared" si="648"/>
        <v>195022</v>
      </c>
      <c r="AU159" s="34">
        <f t="shared" si="648"/>
        <v>130076</v>
      </c>
      <c r="AV159" s="48">
        <f t="shared" si="648"/>
        <v>0.03</v>
      </c>
      <c r="AW159" s="48">
        <f t="shared" si="648"/>
        <v>-0.15000000000000002</v>
      </c>
      <c r="AX159" s="48">
        <f t="shared" si="648"/>
        <v>-0.12000000000000001</v>
      </c>
      <c r="AY159"/>
      <c r="AZ159"/>
      <c r="BA159" s="34">
        <f t="shared" ref="BA159:BS159" si="649">SUBTOTAL(9,BA153:BA158)</f>
        <v>505320</v>
      </c>
      <c r="BB159" s="34">
        <f t="shared" si="649"/>
        <v>80320</v>
      </c>
      <c r="BC159" s="34">
        <f t="shared" si="649"/>
        <v>2</v>
      </c>
      <c r="BD159" s="34">
        <f t="shared" si="649"/>
        <v>50320</v>
      </c>
      <c r="BE159" s="34">
        <f t="shared" si="649"/>
        <v>30000</v>
      </c>
      <c r="BF159" s="34">
        <f t="shared" si="649"/>
        <v>0</v>
      </c>
      <c r="BG159" s="34">
        <f t="shared" si="649"/>
        <v>0</v>
      </c>
      <c r="BH159" s="34">
        <f t="shared" si="649"/>
        <v>0</v>
      </c>
      <c r="BI159" s="34">
        <f t="shared" si="649"/>
        <v>425000</v>
      </c>
      <c r="BJ159" s="34">
        <f t="shared" si="649"/>
        <v>105000</v>
      </c>
      <c r="BK159" s="34">
        <f t="shared" si="649"/>
        <v>320000</v>
      </c>
      <c r="BL159" s="34">
        <f t="shared" si="649"/>
        <v>0</v>
      </c>
      <c r="BM159" s="34">
        <f t="shared" si="649"/>
        <v>0</v>
      </c>
      <c r="BN159" s="34">
        <f t="shared" si="649"/>
        <v>0</v>
      </c>
      <c r="BO159" s="34">
        <f t="shared" si="649"/>
        <v>195022</v>
      </c>
      <c r="BP159" s="34">
        <f t="shared" si="649"/>
        <v>130076</v>
      </c>
      <c r="BQ159" s="48">
        <f t="shared" si="649"/>
        <v>0</v>
      </c>
      <c r="BR159" s="48">
        <f t="shared" si="649"/>
        <v>0</v>
      </c>
      <c r="BS159" s="48">
        <f t="shared" si="649"/>
        <v>0</v>
      </c>
      <c r="BT159" s="34">
        <f t="shared" ref="BT159:CL159" si="650">SUBTOTAL(9,BT153:BT158)</f>
        <v>505320</v>
      </c>
      <c r="BU159" s="34">
        <f t="shared" si="650"/>
        <v>80320</v>
      </c>
      <c r="BV159" s="34">
        <f t="shared" si="650"/>
        <v>2</v>
      </c>
      <c r="BW159" s="34">
        <f t="shared" si="650"/>
        <v>50320</v>
      </c>
      <c r="BX159" s="34">
        <f t="shared" si="650"/>
        <v>30000</v>
      </c>
      <c r="BY159" s="34">
        <f t="shared" si="650"/>
        <v>0</v>
      </c>
      <c r="BZ159" s="34">
        <f t="shared" si="650"/>
        <v>0</v>
      </c>
      <c r="CA159" s="34">
        <f t="shared" si="650"/>
        <v>0</v>
      </c>
      <c r="CB159" s="34">
        <f t="shared" si="650"/>
        <v>425000</v>
      </c>
      <c r="CC159" s="34">
        <f t="shared" si="650"/>
        <v>105000</v>
      </c>
      <c r="CD159" s="34">
        <f t="shared" si="650"/>
        <v>320000</v>
      </c>
      <c r="CE159" s="34">
        <f t="shared" si="650"/>
        <v>0</v>
      </c>
      <c r="CF159" s="34">
        <f t="shared" si="650"/>
        <v>0</v>
      </c>
      <c r="CG159" s="34">
        <f t="shared" si="650"/>
        <v>0</v>
      </c>
      <c r="CH159" s="34">
        <f t="shared" si="650"/>
        <v>195022</v>
      </c>
      <c r="CI159" s="34">
        <f t="shared" si="650"/>
        <v>130076</v>
      </c>
      <c r="CJ159" s="64">
        <f t="shared" si="650"/>
        <v>0</v>
      </c>
      <c r="CK159" s="64">
        <f t="shared" si="650"/>
        <v>0</v>
      </c>
      <c r="CL159" s="64">
        <f t="shared" si="650"/>
        <v>0</v>
      </c>
    </row>
    <row r="160" spans="1:90" x14ac:dyDescent="0.25">
      <c r="A160" s="26">
        <v>1452</v>
      </c>
      <c r="B160" s="6">
        <v>691000093</v>
      </c>
      <c r="C160" s="27">
        <v>75129507</v>
      </c>
      <c r="D160" s="28" t="s">
        <v>53</v>
      </c>
      <c r="E160" s="6">
        <v>3122</v>
      </c>
      <c r="F160" s="6" t="s">
        <v>18</v>
      </c>
      <c r="G160" s="6" t="s">
        <v>19</v>
      </c>
      <c r="H160" s="41">
        <f>I160+P160</f>
        <v>15000</v>
      </c>
      <c r="I160" s="41">
        <f>K160+L160+M160+N160+O160</f>
        <v>0</v>
      </c>
      <c r="J160" s="5"/>
      <c r="K160" s="9"/>
      <c r="L160" s="9"/>
      <c r="M160" s="9"/>
      <c r="N160" s="9"/>
      <c r="O160" s="9"/>
      <c r="P160" s="41">
        <f>Q160+R160+S160</f>
        <v>15000</v>
      </c>
      <c r="Q160" s="9"/>
      <c r="R160" s="9">
        <v>15000</v>
      </c>
      <c r="S160" s="9"/>
      <c r="T160" s="73">
        <f>(L160+M160+N160)*-1</f>
        <v>0</v>
      </c>
      <c r="U160" s="73">
        <f>(Q160+R160)*-1</f>
        <v>-15000</v>
      </c>
      <c r="V160" s="9">
        <f t="shared" ref="V160:W164" si="651">ROUND(T160*0.65,0)</f>
        <v>0</v>
      </c>
      <c r="W160" s="9">
        <f t="shared" si="651"/>
        <v>-9750</v>
      </c>
      <c r="X160" s="9">
        <v>56067</v>
      </c>
      <c r="Y160" s="9">
        <v>27130</v>
      </c>
      <c r="Z160" s="78">
        <f>IF(T160=0,0,ROUND((T160+L160)/X160/10,2))</f>
        <v>0</v>
      </c>
      <c r="AA160" s="78">
        <f>IF(U160=0,0,ROUND((U160+Q160)/Y160/10,2))</f>
        <v>-0.06</v>
      </c>
      <c r="AB160" s="78">
        <f>Z160+AA160</f>
        <v>-0.06</v>
      </c>
      <c r="AC160" s="47">
        <v>0</v>
      </c>
      <c r="AD160" s="47">
        <v>-0.04</v>
      </c>
      <c r="AE160" s="47">
        <f>AC160+AD160</f>
        <v>-0.04</v>
      </c>
      <c r="AF160" s="41">
        <f>AG160+AN160</f>
        <v>15000</v>
      </c>
      <c r="AG160" s="41">
        <f>AI160+AJ160+AK160+AL160+AM160</f>
        <v>0</v>
      </c>
      <c r="AH160" s="5"/>
      <c r="AI160" s="9"/>
      <c r="AJ160" s="9"/>
      <c r="AK160" s="9"/>
      <c r="AL160" s="9"/>
      <c r="AM160" s="9"/>
      <c r="AN160" s="41">
        <f>AO160+AP160+AQ160</f>
        <v>15000</v>
      </c>
      <c r="AO160" s="9"/>
      <c r="AP160" s="9">
        <v>15000</v>
      </c>
      <c r="AQ160" s="9"/>
      <c r="AR160" s="90">
        <f>((AL160+AK160+AJ160)-((V160)*-1))*-1</f>
        <v>0</v>
      </c>
      <c r="AS160" s="90">
        <f>((AO160+AP160)-((W160)*-1))*-1</f>
        <v>-5250</v>
      </c>
      <c r="AT160" s="9">
        <v>56067</v>
      </c>
      <c r="AU160" s="9">
        <v>27130</v>
      </c>
      <c r="AV160" s="95">
        <f t="shared" ref="AV160:AV164" si="652">ROUND((AY160/AT160/10)+(AC160),2)*-1</f>
        <v>0</v>
      </c>
      <c r="AW160" s="95">
        <f t="shared" ref="AW160:AW164" si="653">ROUND((AZ160/AU160/10)+AD160,2)*-1</f>
        <v>-0.02</v>
      </c>
      <c r="AX160" s="95">
        <f>AV160+AW160</f>
        <v>-0.02</v>
      </c>
      <c r="AY160" s="97">
        <f t="shared" ref="AY160:AY164" si="654">AK160+AL160</f>
        <v>0</v>
      </c>
      <c r="AZ160" s="97">
        <f t="shared" ref="AZ160:AZ164" si="655">AP160</f>
        <v>15000</v>
      </c>
      <c r="BA160" s="98">
        <f>BB160+BI160</f>
        <v>15000</v>
      </c>
      <c r="BB160" s="98">
        <f>BD160+BE160+BF160+BG160+BH160</f>
        <v>0</v>
      </c>
      <c r="BC160" s="99"/>
      <c r="BD160" s="90"/>
      <c r="BE160" s="90"/>
      <c r="BF160" s="90"/>
      <c r="BG160" s="90"/>
      <c r="BH160" s="90"/>
      <c r="BI160" s="98">
        <f>BJ160+BK160+BL160</f>
        <v>15000</v>
      </c>
      <c r="BJ160" s="90"/>
      <c r="BK160" s="90">
        <v>15000</v>
      </c>
      <c r="BL160" s="90"/>
      <c r="BM160" s="90">
        <f t="shared" ref="BM160:BM164" si="656">(BE160+BF160+BG160)-(AJ160+AK160+AL160)</f>
        <v>0</v>
      </c>
      <c r="BN160" s="90">
        <f t="shared" ref="BN160:BN164" si="657">(BJ160+BK160)-(AO160+AP160)</f>
        <v>0</v>
      </c>
      <c r="BO160" s="9">
        <v>56067</v>
      </c>
      <c r="BP160" s="9">
        <v>27130</v>
      </c>
      <c r="BQ160" s="95">
        <f t="shared" ref="BQ160:BQ164" si="658">ROUND(((BF160+BG160)-(AK160+AL160))/BO160/10,2)*-1</f>
        <v>0</v>
      </c>
      <c r="BR160" s="95">
        <f t="shared" ref="BR160:BR164" si="659">ROUND(((BK160-AP160)/BP160/10),2)*-1</f>
        <v>0</v>
      </c>
      <c r="BS160" s="95">
        <f>BQ160+BR160</f>
        <v>0</v>
      </c>
      <c r="BT160" s="98">
        <f>BU160+CB160</f>
        <v>15000</v>
      </c>
      <c r="BU160" s="98">
        <f>BW160+BX160+BY160+BZ160+CA160</f>
        <v>0</v>
      </c>
      <c r="BV160" s="99"/>
      <c r="BW160" s="90"/>
      <c r="BX160" s="90"/>
      <c r="BY160" s="90"/>
      <c r="BZ160" s="90"/>
      <c r="CA160" s="90"/>
      <c r="CB160" s="98">
        <f>CC160+CD160+CE160</f>
        <v>15000</v>
      </c>
      <c r="CC160" s="90"/>
      <c r="CD160" s="90">
        <v>15000</v>
      </c>
      <c r="CE160" s="90"/>
      <c r="CF160" s="90">
        <f t="shared" ref="CF160:CF164" si="660">(BX160+BY160+BZ160)-(BE160+BF160+BG160)</f>
        <v>0</v>
      </c>
      <c r="CG160" s="90">
        <f t="shared" ref="CG160:CG164" si="661">(CC160+CD160)-(BJ160+BK160)</f>
        <v>0</v>
      </c>
      <c r="CH160" s="9">
        <v>56067</v>
      </c>
      <c r="CI160" s="9">
        <v>27130</v>
      </c>
      <c r="CJ160" s="101">
        <f t="shared" ref="CJ160:CJ164" si="662">ROUND(((BY160+BZ160)-(BF160+BG160))/CH160/10,2)*-1</f>
        <v>0</v>
      </c>
      <c r="CK160" s="101">
        <f t="shared" ref="CK160:CK164" si="663">ROUND(((CD160-BK160)/CI160/10),2)*-1</f>
        <v>0</v>
      </c>
      <c r="CL160" s="101">
        <f>CJ160+CK160</f>
        <v>0</v>
      </c>
    </row>
    <row r="161" spans="1:90" x14ac:dyDescent="0.25">
      <c r="A161" s="5">
        <v>1452</v>
      </c>
      <c r="B161" s="2">
        <v>691000093</v>
      </c>
      <c r="C161" s="7">
        <v>75129507</v>
      </c>
      <c r="D161" s="8" t="s">
        <v>53</v>
      </c>
      <c r="E161" s="20">
        <v>3122</v>
      </c>
      <c r="F161" s="20" t="s">
        <v>110</v>
      </c>
      <c r="G161" s="20" t="s">
        <v>96</v>
      </c>
      <c r="H161" s="41">
        <f>I161+P161</f>
        <v>0</v>
      </c>
      <c r="I161" s="41">
        <f>K161+L161+M161+N161+O161</f>
        <v>0</v>
      </c>
      <c r="J161" s="5"/>
      <c r="K161" s="9"/>
      <c r="L161" s="9"/>
      <c r="M161" s="9"/>
      <c r="N161" s="9"/>
      <c r="O161" s="9"/>
      <c r="P161" s="41">
        <f>Q161+R161+S161</f>
        <v>0</v>
      </c>
      <c r="Q161" s="9"/>
      <c r="R161" s="9"/>
      <c r="S161" s="9"/>
      <c r="T161" s="73">
        <f>(L161+M161+N161)*-1</f>
        <v>0</v>
      </c>
      <c r="U161" s="73">
        <f>(Q161+R161)*-1</f>
        <v>0</v>
      </c>
      <c r="V161" s="9">
        <f t="shared" si="651"/>
        <v>0</v>
      </c>
      <c r="W161" s="9">
        <f t="shared" si="651"/>
        <v>0</v>
      </c>
      <c r="X161" s="46" t="s">
        <v>225</v>
      </c>
      <c r="Y161" s="46" t="s">
        <v>225</v>
      </c>
      <c r="Z161" s="78">
        <f>IF(T161=0,0,ROUND((T161+L161)/X161/10,2))</f>
        <v>0</v>
      </c>
      <c r="AA161" s="78">
        <f>IF(U161=0,0,ROUND((U161+Q161)/Y161/10,2))</f>
        <v>0</v>
      </c>
      <c r="AB161" s="78">
        <f>Z161+AA161</f>
        <v>0</v>
      </c>
      <c r="AC161" s="47">
        <v>0</v>
      </c>
      <c r="AD161" s="47">
        <v>0</v>
      </c>
      <c r="AE161" s="47">
        <f>AC161+AD161</f>
        <v>0</v>
      </c>
      <c r="AF161" s="41">
        <f>AG161+AN161</f>
        <v>0</v>
      </c>
      <c r="AG161" s="41">
        <f>AI161+AJ161+AK161+AL161+AM161</f>
        <v>0</v>
      </c>
      <c r="AH161" s="5"/>
      <c r="AI161" s="9"/>
      <c r="AJ161" s="9"/>
      <c r="AK161" s="9"/>
      <c r="AL161" s="9"/>
      <c r="AM161" s="9"/>
      <c r="AN161" s="41">
        <f>AO161+AP161+AQ161</f>
        <v>0</v>
      </c>
      <c r="AO161" s="9"/>
      <c r="AP161" s="9"/>
      <c r="AQ161" s="9"/>
      <c r="AR161" s="90">
        <f>((AL161+AK161+AJ161)-((V161)*-1))*-1</f>
        <v>0</v>
      </c>
      <c r="AS161" s="90">
        <f>((AO161+AP161)-((W161)*-1))*-1</f>
        <v>0</v>
      </c>
      <c r="AT161" s="46" t="s">
        <v>225</v>
      </c>
      <c r="AU161" s="46" t="s">
        <v>225</v>
      </c>
      <c r="AV161" s="95">
        <v>0</v>
      </c>
      <c r="AW161" s="95">
        <v>0</v>
      </c>
      <c r="AX161" s="95">
        <f>AV161+AW161</f>
        <v>0</v>
      </c>
      <c r="AY161" s="97">
        <f t="shared" si="654"/>
        <v>0</v>
      </c>
      <c r="AZ161" s="97">
        <f t="shared" si="655"/>
        <v>0</v>
      </c>
      <c r="BA161" s="98">
        <f>BB161+BI161</f>
        <v>0</v>
      </c>
      <c r="BB161" s="98">
        <f>BD161+BE161+BF161+BG161+BH161</f>
        <v>0</v>
      </c>
      <c r="BC161" s="99"/>
      <c r="BD161" s="90"/>
      <c r="BE161" s="90"/>
      <c r="BF161" s="90"/>
      <c r="BG161" s="90"/>
      <c r="BH161" s="90"/>
      <c r="BI161" s="98">
        <f>BJ161+BK161+BL161</f>
        <v>0</v>
      </c>
      <c r="BJ161" s="90"/>
      <c r="BK161" s="90"/>
      <c r="BL161" s="90"/>
      <c r="BM161" s="90">
        <f t="shared" si="656"/>
        <v>0</v>
      </c>
      <c r="BN161" s="90">
        <f t="shared" si="657"/>
        <v>0</v>
      </c>
      <c r="BO161" s="46" t="s">
        <v>225</v>
      </c>
      <c r="BP161" s="46" t="s">
        <v>225</v>
      </c>
      <c r="BQ161" s="95">
        <v>0</v>
      </c>
      <c r="BR161" s="95">
        <v>0</v>
      </c>
      <c r="BS161" s="95">
        <f>BQ161+BR161</f>
        <v>0</v>
      </c>
      <c r="BT161" s="98">
        <f>BU161+CB161</f>
        <v>0</v>
      </c>
      <c r="BU161" s="98">
        <f>BW161+BX161+BY161+BZ161+CA161</f>
        <v>0</v>
      </c>
      <c r="BV161" s="99"/>
      <c r="BW161" s="90"/>
      <c r="BX161" s="90"/>
      <c r="BY161" s="90"/>
      <c r="BZ161" s="90"/>
      <c r="CA161" s="90"/>
      <c r="CB161" s="98">
        <f>CC161+CD161+CE161</f>
        <v>0</v>
      </c>
      <c r="CC161" s="90"/>
      <c r="CD161" s="90"/>
      <c r="CE161" s="90"/>
      <c r="CF161" s="90">
        <f t="shared" si="660"/>
        <v>0</v>
      </c>
      <c r="CG161" s="90">
        <f t="shared" si="661"/>
        <v>0</v>
      </c>
      <c r="CH161" s="46" t="s">
        <v>225</v>
      </c>
      <c r="CI161" s="46" t="s">
        <v>225</v>
      </c>
      <c r="CJ161" s="101">
        <v>0</v>
      </c>
      <c r="CK161" s="101">
        <v>0</v>
      </c>
      <c r="CL161" s="101">
        <f>CJ161+CK161</f>
        <v>0</v>
      </c>
    </row>
    <row r="162" spans="1:90" x14ac:dyDescent="0.25">
      <c r="A162" s="5">
        <v>1452</v>
      </c>
      <c r="B162" s="2">
        <v>691000093</v>
      </c>
      <c r="C162" s="7">
        <v>75129507</v>
      </c>
      <c r="D162" s="8" t="s">
        <v>53</v>
      </c>
      <c r="E162" s="2">
        <v>3141</v>
      </c>
      <c r="F162" s="2" t="s">
        <v>20</v>
      </c>
      <c r="G162" s="7" t="s">
        <v>96</v>
      </c>
      <c r="H162" s="41">
        <f>I162+P162</f>
        <v>0</v>
      </c>
      <c r="I162" s="41">
        <f>K162+L162+M162+N162+O162</f>
        <v>0</v>
      </c>
      <c r="J162" s="5"/>
      <c r="K162" s="9"/>
      <c r="L162" s="9"/>
      <c r="M162" s="9"/>
      <c r="N162" s="9"/>
      <c r="O162" s="9"/>
      <c r="P162" s="41">
        <f>Q162+R162+S162</f>
        <v>0</v>
      </c>
      <c r="Q162" s="9"/>
      <c r="R162" s="9"/>
      <c r="S162" s="9"/>
      <c r="T162" s="73">
        <f>(L162+M162+N162)*-1</f>
        <v>0</v>
      </c>
      <c r="U162" s="73">
        <f>(Q162+R162)*-1</f>
        <v>0</v>
      </c>
      <c r="V162" s="9">
        <f t="shared" si="651"/>
        <v>0</v>
      </c>
      <c r="W162" s="9">
        <f t="shared" si="651"/>
        <v>0</v>
      </c>
      <c r="X162" s="46" t="s">
        <v>225</v>
      </c>
      <c r="Y162" s="9">
        <v>26460</v>
      </c>
      <c r="Z162" s="78">
        <f>IF(T162=0,0,ROUND((T162+L162)/X162/10,2))</f>
        <v>0</v>
      </c>
      <c r="AA162" s="78">
        <f>IF(U162=0,0,ROUND((U162+Q162)/Y162/10,2))</f>
        <v>0</v>
      </c>
      <c r="AB162" s="78">
        <f>Z162+AA162</f>
        <v>0</v>
      </c>
      <c r="AC162" s="47">
        <v>0</v>
      </c>
      <c r="AD162" s="47">
        <v>0</v>
      </c>
      <c r="AE162" s="47">
        <f>AC162+AD162</f>
        <v>0</v>
      </c>
      <c r="AF162" s="41">
        <f>AG162+AN162</f>
        <v>0</v>
      </c>
      <c r="AG162" s="41">
        <f>AI162+AJ162+AK162+AL162+AM162</f>
        <v>0</v>
      </c>
      <c r="AH162" s="5"/>
      <c r="AI162" s="9"/>
      <c r="AJ162" s="9"/>
      <c r="AK162" s="9"/>
      <c r="AL162" s="9"/>
      <c r="AM162" s="9"/>
      <c r="AN162" s="41">
        <f>AO162+AP162+AQ162</f>
        <v>0</v>
      </c>
      <c r="AO162" s="9"/>
      <c r="AP162" s="9"/>
      <c r="AQ162" s="9"/>
      <c r="AR162" s="90">
        <f>((AL162+AK162+AJ162)-((V162)*-1))*-1</f>
        <v>0</v>
      </c>
      <c r="AS162" s="90">
        <f>((AO162+AP162)-((W162)*-1))*-1</f>
        <v>0</v>
      </c>
      <c r="AT162" s="46" t="s">
        <v>225</v>
      </c>
      <c r="AU162" s="9">
        <v>26460</v>
      </c>
      <c r="AV162" s="95">
        <v>0</v>
      </c>
      <c r="AW162" s="95">
        <f t="shared" si="653"/>
        <v>0</v>
      </c>
      <c r="AX162" s="95">
        <f>AV162+AW162</f>
        <v>0</v>
      </c>
      <c r="AY162" s="97">
        <f t="shared" si="654"/>
        <v>0</v>
      </c>
      <c r="AZ162" s="97">
        <f t="shared" si="655"/>
        <v>0</v>
      </c>
      <c r="BA162" s="98">
        <f>BB162+BI162</f>
        <v>0</v>
      </c>
      <c r="BB162" s="98">
        <f>BD162+BE162+BF162+BG162+BH162</f>
        <v>0</v>
      </c>
      <c r="BC162" s="99"/>
      <c r="BD162" s="90"/>
      <c r="BE162" s="90"/>
      <c r="BF162" s="90"/>
      <c r="BG162" s="90"/>
      <c r="BH162" s="90"/>
      <c r="BI162" s="98">
        <f>BJ162+BK162+BL162</f>
        <v>0</v>
      </c>
      <c r="BJ162" s="90"/>
      <c r="BK162" s="90"/>
      <c r="BL162" s="90"/>
      <c r="BM162" s="90">
        <f t="shared" si="656"/>
        <v>0</v>
      </c>
      <c r="BN162" s="90">
        <f t="shared" si="657"/>
        <v>0</v>
      </c>
      <c r="BO162" s="46" t="s">
        <v>225</v>
      </c>
      <c r="BP162" s="9">
        <v>26460</v>
      </c>
      <c r="BQ162" s="95">
        <v>0</v>
      </c>
      <c r="BR162" s="95">
        <f t="shared" si="659"/>
        <v>0</v>
      </c>
      <c r="BS162" s="95">
        <f>BQ162+BR162</f>
        <v>0</v>
      </c>
      <c r="BT162" s="98">
        <f>BU162+CB162</f>
        <v>0</v>
      </c>
      <c r="BU162" s="98">
        <f>BW162+BX162+BY162+BZ162+CA162</f>
        <v>0</v>
      </c>
      <c r="BV162" s="99"/>
      <c r="BW162" s="90"/>
      <c r="BX162" s="90"/>
      <c r="BY162" s="90"/>
      <c r="BZ162" s="90"/>
      <c r="CA162" s="90"/>
      <c r="CB162" s="98">
        <f>CC162+CD162+CE162</f>
        <v>0</v>
      </c>
      <c r="CC162" s="90"/>
      <c r="CD162" s="90"/>
      <c r="CE162" s="90"/>
      <c r="CF162" s="90">
        <f t="shared" si="660"/>
        <v>0</v>
      </c>
      <c r="CG162" s="90">
        <f t="shared" si="661"/>
        <v>0</v>
      </c>
      <c r="CH162" s="46" t="s">
        <v>225</v>
      </c>
      <c r="CI162" s="9">
        <v>26460</v>
      </c>
      <c r="CJ162" s="101">
        <v>0</v>
      </c>
      <c r="CK162" s="101">
        <f t="shared" si="663"/>
        <v>0</v>
      </c>
      <c r="CL162" s="101">
        <f>CJ162+CK162</f>
        <v>0</v>
      </c>
    </row>
    <row r="163" spans="1:90" x14ac:dyDescent="0.25">
      <c r="A163" s="5">
        <v>1452</v>
      </c>
      <c r="B163" s="2">
        <v>691000093</v>
      </c>
      <c r="C163" s="7">
        <v>75129507</v>
      </c>
      <c r="D163" s="8" t="s">
        <v>53</v>
      </c>
      <c r="E163" s="2">
        <v>3141</v>
      </c>
      <c r="F163" s="2" t="s">
        <v>20</v>
      </c>
      <c r="G163" s="7" t="s">
        <v>96</v>
      </c>
      <c r="H163" s="41">
        <f>I163+P163</f>
        <v>0</v>
      </c>
      <c r="I163" s="41">
        <f>K163+L163+M163+N163+O163</f>
        <v>0</v>
      </c>
      <c r="J163" s="5"/>
      <c r="K163" s="9"/>
      <c r="L163" s="9"/>
      <c r="M163" s="9"/>
      <c r="N163" s="9"/>
      <c r="O163" s="9"/>
      <c r="P163" s="41">
        <f>Q163+R163+S163</f>
        <v>0</v>
      </c>
      <c r="Q163" s="9"/>
      <c r="R163" s="9"/>
      <c r="S163" s="9"/>
      <c r="T163" s="73">
        <f>(L163+M163+N163)*-1</f>
        <v>0</v>
      </c>
      <c r="U163" s="73">
        <f>(Q163+R163)*-1</f>
        <v>0</v>
      </c>
      <c r="V163" s="9">
        <f t="shared" si="651"/>
        <v>0</v>
      </c>
      <c r="W163" s="9">
        <f t="shared" si="651"/>
        <v>0</v>
      </c>
      <c r="X163" s="46" t="s">
        <v>225</v>
      </c>
      <c r="Y163" s="9">
        <v>26460</v>
      </c>
      <c r="Z163" s="78">
        <f>IF(T163=0,0,ROUND((T163+L163)/X163/10,2))</f>
        <v>0</v>
      </c>
      <c r="AA163" s="78">
        <f>IF(U163=0,0,ROUND((U163+Q163)/Y163/10,2))</f>
        <v>0</v>
      </c>
      <c r="AB163" s="78">
        <f>Z163+AA163</f>
        <v>0</v>
      </c>
      <c r="AC163" s="47">
        <v>0</v>
      </c>
      <c r="AD163" s="47">
        <v>0</v>
      </c>
      <c r="AE163" s="47">
        <f>AC163+AD163</f>
        <v>0</v>
      </c>
      <c r="AF163" s="41">
        <f>AG163+AN163</f>
        <v>0</v>
      </c>
      <c r="AG163" s="41">
        <f>AI163+AJ163+AK163+AL163+AM163</f>
        <v>0</v>
      </c>
      <c r="AH163" s="5"/>
      <c r="AI163" s="9"/>
      <c r="AJ163" s="9"/>
      <c r="AK163" s="9"/>
      <c r="AL163" s="9"/>
      <c r="AM163" s="9"/>
      <c r="AN163" s="41">
        <f>AO163+AP163+AQ163</f>
        <v>0</v>
      </c>
      <c r="AO163" s="9"/>
      <c r="AP163" s="9"/>
      <c r="AQ163" s="9"/>
      <c r="AR163" s="90">
        <f>((AL163+AK163+AJ163)-((V163)*-1))*-1</f>
        <v>0</v>
      </c>
      <c r="AS163" s="90">
        <f>((AO163+AP163)-((W163)*-1))*-1</f>
        <v>0</v>
      </c>
      <c r="AT163" s="46" t="s">
        <v>225</v>
      </c>
      <c r="AU163" s="9">
        <v>26460</v>
      </c>
      <c r="AV163" s="95">
        <v>0</v>
      </c>
      <c r="AW163" s="95">
        <f t="shared" si="653"/>
        <v>0</v>
      </c>
      <c r="AX163" s="95">
        <f>AV163+AW163</f>
        <v>0</v>
      </c>
      <c r="AY163" s="97">
        <f t="shared" si="654"/>
        <v>0</v>
      </c>
      <c r="AZ163" s="97">
        <f t="shared" si="655"/>
        <v>0</v>
      </c>
      <c r="BA163" s="98">
        <f>BB163+BI163</f>
        <v>0</v>
      </c>
      <c r="BB163" s="98">
        <f>BD163+BE163+BF163+BG163+BH163</f>
        <v>0</v>
      </c>
      <c r="BC163" s="99"/>
      <c r="BD163" s="90"/>
      <c r="BE163" s="90"/>
      <c r="BF163" s="90"/>
      <c r="BG163" s="90"/>
      <c r="BH163" s="90"/>
      <c r="BI163" s="98">
        <f>BJ163+BK163+BL163</f>
        <v>0</v>
      </c>
      <c r="BJ163" s="90"/>
      <c r="BK163" s="90"/>
      <c r="BL163" s="90"/>
      <c r="BM163" s="90">
        <f t="shared" si="656"/>
        <v>0</v>
      </c>
      <c r="BN163" s="90">
        <f t="shared" si="657"/>
        <v>0</v>
      </c>
      <c r="BO163" s="46" t="s">
        <v>225</v>
      </c>
      <c r="BP163" s="9">
        <v>26460</v>
      </c>
      <c r="BQ163" s="95">
        <v>0</v>
      </c>
      <c r="BR163" s="95">
        <f t="shared" si="659"/>
        <v>0</v>
      </c>
      <c r="BS163" s="95">
        <f>BQ163+BR163</f>
        <v>0</v>
      </c>
      <c r="BT163" s="98">
        <f>BU163+CB163</f>
        <v>0</v>
      </c>
      <c r="BU163" s="98">
        <f>BW163+BX163+BY163+BZ163+CA163</f>
        <v>0</v>
      </c>
      <c r="BV163" s="99"/>
      <c r="BW163" s="90"/>
      <c r="BX163" s="90"/>
      <c r="BY163" s="90"/>
      <c r="BZ163" s="90"/>
      <c r="CA163" s="90"/>
      <c r="CB163" s="98">
        <f>CC163+CD163+CE163</f>
        <v>0</v>
      </c>
      <c r="CC163" s="90"/>
      <c r="CD163" s="90"/>
      <c r="CE163" s="90"/>
      <c r="CF163" s="90">
        <f t="shared" si="660"/>
        <v>0</v>
      </c>
      <c r="CG163" s="90">
        <f t="shared" si="661"/>
        <v>0</v>
      </c>
      <c r="CH163" s="46" t="s">
        <v>225</v>
      </c>
      <c r="CI163" s="9">
        <v>26460</v>
      </c>
      <c r="CJ163" s="101">
        <v>0</v>
      </c>
      <c r="CK163" s="101">
        <f t="shared" si="663"/>
        <v>0</v>
      </c>
      <c r="CL163" s="101">
        <f>CJ163+CK163</f>
        <v>0</v>
      </c>
    </row>
    <row r="164" spans="1:90" x14ac:dyDescent="0.25">
      <c r="A164" s="5">
        <v>1452</v>
      </c>
      <c r="B164" s="2">
        <v>691000093</v>
      </c>
      <c r="C164" s="7">
        <v>75129507</v>
      </c>
      <c r="D164" s="8" t="s">
        <v>53</v>
      </c>
      <c r="E164" s="2">
        <v>3147</v>
      </c>
      <c r="F164" s="2" t="s">
        <v>27</v>
      </c>
      <c r="G164" s="7" t="s">
        <v>96</v>
      </c>
      <c r="H164" s="41">
        <f>I164+P164</f>
        <v>0</v>
      </c>
      <c r="I164" s="41">
        <f>K164+L164+M164+N164+O164</f>
        <v>0</v>
      </c>
      <c r="J164" s="5"/>
      <c r="K164" s="9"/>
      <c r="L164" s="9"/>
      <c r="M164" s="9"/>
      <c r="N164" s="9"/>
      <c r="O164" s="9"/>
      <c r="P164" s="41">
        <f>Q164+R164+S164</f>
        <v>0</v>
      </c>
      <c r="Q164" s="9"/>
      <c r="R164" s="9"/>
      <c r="S164" s="9"/>
      <c r="T164" s="73">
        <f>(L164+M164+N164)*-1</f>
        <v>0</v>
      </c>
      <c r="U164" s="73">
        <f>(Q164+R164)*-1</f>
        <v>0</v>
      </c>
      <c r="V164" s="9">
        <f t="shared" si="651"/>
        <v>0</v>
      </c>
      <c r="W164" s="9">
        <f t="shared" si="651"/>
        <v>0</v>
      </c>
      <c r="X164" s="9">
        <v>42328</v>
      </c>
      <c r="Y164" s="9">
        <v>23868</v>
      </c>
      <c r="Z164" s="78">
        <f>IF(T164=0,0,ROUND((T164+L164)/X164/10,2))</f>
        <v>0</v>
      </c>
      <c r="AA164" s="78">
        <f>IF(U164=0,0,ROUND((U164+Q164)/Y164/10,2))</f>
        <v>0</v>
      </c>
      <c r="AB164" s="78">
        <f>Z164+AA164</f>
        <v>0</v>
      </c>
      <c r="AC164" s="47">
        <v>0</v>
      </c>
      <c r="AD164" s="47">
        <v>0</v>
      </c>
      <c r="AE164" s="47">
        <f>AC164+AD164</f>
        <v>0</v>
      </c>
      <c r="AF164" s="41">
        <f>AG164+AN164</f>
        <v>0</v>
      </c>
      <c r="AG164" s="41">
        <f>AI164+AJ164+AK164+AL164+AM164</f>
        <v>0</v>
      </c>
      <c r="AH164" s="5"/>
      <c r="AI164" s="9"/>
      <c r="AJ164" s="9"/>
      <c r="AK164" s="9"/>
      <c r="AL164" s="9"/>
      <c r="AM164" s="9"/>
      <c r="AN164" s="41">
        <f>AO164+AP164+AQ164</f>
        <v>0</v>
      </c>
      <c r="AO164" s="9"/>
      <c r="AP164" s="9"/>
      <c r="AQ164" s="9"/>
      <c r="AR164" s="90">
        <f>((AL164+AK164+AJ164)-((V164)*-1))*-1</f>
        <v>0</v>
      </c>
      <c r="AS164" s="90">
        <f>((AO164+AP164)-((W164)*-1))*-1</f>
        <v>0</v>
      </c>
      <c r="AT164" s="9">
        <v>42328</v>
      </c>
      <c r="AU164" s="9">
        <v>23868</v>
      </c>
      <c r="AV164" s="95">
        <f t="shared" si="652"/>
        <v>0</v>
      </c>
      <c r="AW164" s="95">
        <f t="shared" si="653"/>
        <v>0</v>
      </c>
      <c r="AX164" s="95">
        <f>AV164+AW164</f>
        <v>0</v>
      </c>
      <c r="AY164" s="97">
        <f t="shared" si="654"/>
        <v>0</v>
      </c>
      <c r="AZ164" s="97">
        <f t="shared" si="655"/>
        <v>0</v>
      </c>
      <c r="BA164" s="98">
        <f>BB164+BI164</f>
        <v>0</v>
      </c>
      <c r="BB164" s="98">
        <f>BD164+BE164+BF164+BG164+BH164</f>
        <v>0</v>
      </c>
      <c r="BC164" s="99"/>
      <c r="BD164" s="90"/>
      <c r="BE164" s="90"/>
      <c r="BF164" s="90"/>
      <c r="BG164" s="90"/>
      <c r="BH164" s="90"/>
      <c r="BI164" s="98">
        <f>BJ164+BK164+BL164</f>
        <v>0</v>
      </c>
      <c r="BJ164" s="90"/>
      <c r="BK164" s="90"/>
      <c r="BL164" s="90"/>
      <c r="BM164" s="90">
        <f t="shared" si="656"/>
        <v>0</v>
      </c>
      <c r="BN164" s="90">
        <f t="shared" si="657"/>
        <v>0</v>
      </c>
      <c r="BO164" s="9">
        <v>42328</v>
      </c>
      <c r="BP164" s="9">
        <v>23868</v>
      </c>
      <c r="BQ164" s="95">
        <f t="shared" si="658"/>
        <v>0</v>
      </c>
      <c r="BR164" s="95">
        <f t="shared" si="659"/>
        <v>0</v>
      </c>
      <c r="BS164" s="95">
        <f>BQ164+BR164</f>
        <v>0</v>
      </c>
      <c r="BT164" s="98">
        <f>BU164+CB164</f>
        <v>0</v>
      </c>
      <c r="BU164" s="98">
        <f>BW164+BX164+BY164+BZ164+CA164</f>
        <v>0</v>
      </c>
      <c r="BV164" s="99"/>
      <c r="BW164" s="90"/>
      <c r="BX164" s="90"/>
      <c r="BY164" s="90"/>
      <c r="BZ164" s="90"/>
      <c r="CA164" s="90"/>
      <c r="CB164" s="98">
        <f>CC164+CD164+CE164</f>
        <v>0</v>
      </c>
      <c r="CC164" s="90"/>
      <c r="CD164" s="90"/>
      <c r="CE164" s="90"/>
      <c r="CF164" s="90">
        <f t="shared" si="660"/>
        <v>0</v>
      </c>
      <c r="CG164" s="90">
        <f t="shared" si="661"/>
        <v>0</v>
      </c>
      <c r="CH164" s="9">
        <v>42328</v>
      </c>
      <c r="CI164" s="9">
        <v>23868</v>
      </c>
      <c r="CJ164" s="101">
        <f t="shared" si="662"/>
        <v>0</v>
      </c>
      <c r="CK164" s="101">
        <f t="shared" si="663"/>
        <v>0</v>
      </c>
      <c r="CL164" s="101">
        <f>CJ164+CK164</f>
        <v>0</v>
      </c>
    </row>
    <row r="165" spans="1:90" x14ac:dyDescent="0.25">
      <c r="A165" s="30"/>
      <c r="B165" s="31"/>
      <c r="C165" s="32"/>
      <c r="D165" s="33" t="s">
        <v>182</v>
      </c>
      <c r="E165" s="31"/>
      <c r="F165" s="31"/>
      <c r="G165" s="32"/>
      <c r="H165" s="34">
        <f t="shared" ref="H165:AB165" si="664">SUBTOTAL(9,H160:H164)</f>
        <v>15000</v>
      </c>
      <c r="I165" s="34">
        <f t="shared" si="664"/>
        <v>0</v>
      </c>
      <c r="J165" s="34">
        <f t="shared" si="664"/>
        <v>0</v>
      </c>
      <c r="K165" s="34">
        <f t="shared" si="664"/>
        <v>0</v>
      </c>
      <c r="L165" s="34">
        <f t="shared" si="664"/>
        <v>0</v>
      </c>
      <c r="M165" s="34">
        <f t="shared" si="664"/>
        <v>0</v>
      </c>
      <c r="N165" s="34">
        <f t="shared" si="664"/>
        <v>0</v>
      </c>
      <c r="O165" s="34">
        <f t="shared" si="664"/>
        <v>0</v>
      </c>
      <c r="P165" s="34">
        <f t="shared" si="664"/>
        <v>15000</v>
      </c>
      <c r="Q165" s="34">
        <f t="shared" si="664"/>
        <v>0</v>
      </c>
      <c r="R165" s="34">
        <f t="shared" si="664"/>
        <v>15000</v>
      </c>
      <c r="S165" s="34">
        <f t="shared" si="664"/>
        <v>0</v>
      </c>
      <c r="T165" s="34">
        <f t="shared" si="664"/>
        <v>0</v>
      </c>
      <c r="U165" s="34">
        <f t="shared" si="664"/>
        <v>-15000</v>
      </c>
      <c r="V165" s="34">
        <f t="shared" si="664"/>
        <v>0</v>
      </c>
      <c r="W165" s="34">
        <f t="shared" si="664"/>
        <v>-9750</v>
      </c>
      <c r="X165" s="34">
        <f t="shared" si="664"/>
        <v>98395</v>
      </c>
      <c r="Y165" s="34">
        <f t="shared" si="664"/>
        <v>103918</v>
      </c>
      <c r="Z165" s="48">
        <f t="shared" si="664"/>
        <v>0</v>
      </c>
      <c r="AA165" s="48">
        <f t="shared" si="664"/>
        <v>-0.06</v>
      </c>
      <c r="AB165" s="48">
        <f t="shared" si="664"/>
        <v>-0.06</v>
      </c>
      <c r="AC165" s="48">
        <v>0</v>
      </c>
      <c r="AD165" s="48">
        <v>-0.04</v>
      </c>
      <c r="AE165" s="48">
        <f t="shared" ref="AE165:AX165" si="665">SUBTOTAL(9,AE160:AE164)</f>
        <v>-0.04</v>
      </c>
      <c r="AF165" s="34">
        <f t="shared" si="665"/>
        <v>15000</v>
      </c>
      <c r="AG165" s="34">
        <f t="shared" si="665"/>
        <v>0</v>
      </c>
      <c r="AH165" s="34">
        <f t="shared" si="665"/>
        <v>0</v>
      </c>
      <c r="AI165" s="34">
        <f t="shared" si="665"/>
        <v>0</v>
      </c>
      <c r="AJ165" s="34">
        <f t="shared" si="665"/>
        <v>0</v>
      </c>
      <c r="AK165" s="34">
        <f t="shared" si="665"/>
        <v>0</v>
      </c>
      <c r="AL165" s="34">
        <f t="shared" si="665"/>
        <v>0</v>
      </c>
      <c r="AM165" s="34">
        <f t="shared" si="665"/>
        <v>0</v>
      </c>
      <c r="AN165" s="34">
        <f t="shared" si="665"/>
        <v>15000</v>
      </c>
      <c r="AO165" s="34">
        <f t="shared" si="665"/>
        <v>0</v>
      </c>
      <c r="AP165" s="34">
        <f t="shared" si="665"/>
        <v>15000</v>
      </c>
      <c r="AQ165" s="34">
        <f t="shared" si="665"/>
        <v>0</v>
      </c>
      <c r="AR165" s="34">
        <f t="shared" si="665"/>
        <v>0</v>
      </c>
      <c r="AS165" s="34">
        <f t="shared" si="665"/>
        <v>-5250</v>
      </c>
      <c r="AT165" s="34">
        <f t="shared" si="665"/>
        <v>98395</v>
      </c>
      <c r="AU165" s="34">
        <f t="shared" si="665"/>
        <v>103918</v>
      </c>
      <c r="AV165" s="48">
        <f t="shared" si="665"/>
        <v>0</v>
      </c>
      <c r="AW165" s="48">
        <f t="shared" si="665"/>
        <v>-0.02</v>
      </c>
      <c r="AX165" s="48">
        <f t="shared" si="665"/>
        <v>-0.02</v>
      </c>
      <c r="AY165"/>
      <c r="AZ165"/>
      <c r="BA165" s="34">
        <f t="shared" ref="BA165:BS165" si="666">SUBTOTAL(9,BA160:BA164)</f>
        <v>15000</v>
      </c>
      <c r="BB165" s="34">
        <f t="shared" si="666"/>
        <v>0</v>
      </c>
      <c r="BC165" s="34">
        <f t="shared" si="666"/>
        <v>0</v>
      </c>
      <c r="BD165" s="34">
        <f t="shared" si="666"/>
        <v>0</v>
      </c>
      <c r="BE165" s="34">
        <f t="shared" si="666"/>
        <v>0</v>
      </c>
      <c r="BF165" s="34">
        <f t="shared" si="666"/>
        <v>0</v>
      </c>
      <c r="BG165" s="34">
        <f t="shared" si="666"/>
        <v>0</v>
      </c>
      <c r="BH165" s="34">
        <f t="shared" si="666"/>
        <v>0</v>
      </c>
      <c r="BI165" s="34">
        <f t="shared" si="666"/>
        <v>15000</v>
      </c>
      <c r="BJ165" s="34">
        <f t="shared" si="666"/>
        <v>0</v>
      </c>
      <c r="BK165" s="34">
        <f t="shared" si="666"/>
        <v>15000</v>
      </c>
      <c r="BL165" s="34">
        <f t="shared" si="666"/>
        <v>0</v>
      </c>
      <c r="BM165" s="34">
        <f t="shared" si="666"/>
        <v>0</v>
      </c>
      <c r="BN165" s="34">
        <f t="shared" si="666"/>
        <v>0</v>
      </c>
      <c r="BO165" s="34">
        <f t="shared" si="666"/>
        <v>98395</v>
      </c>
      <c r="BP165" s="34">
        <f t="shared" si="666"/>
        <v>103918</v>
      </c>
      <c r="BQ165" s="48">
        <f t="shared" si="666"/>
        <v>0</v>
      </c>
      <c r="BR165" s="48">
        <f t="shared" si="666"/>
        <v>0</v>
      </c>
      <c r="BS165" s="48">
        <f t="shared" si="666"/>
        <v>0</v>
      </c>
      <c r="BT165" s="34">
        <f t="shared" ref="BT165:CL165" si="667">SUBTOTAL(9,BT160:BT164)</f>
        <v>15000</v>
      </c>
      <c r="BU165" s="34">
        <f t="shared" si="667"/>
        <v>0</v>
      </c>
      <c r="BV165" s="34">
        <f t="shared" si="667"/>
        <v>0</v>
      </c>
      <c r="BW165" s="34">
        <f t="shared" si="667"/>
        <v>0</v>
      </c>
      <c r="BX165" s="34">
        <f t="shared" si="667"/>
        <v>0</v>
      </c>
      <c r="BY165" s="34">
        <f t="shared" si="667"/>
        <v>0</v>
      </c>
      <c r="BZ165" s="34">
        <f t="shared" si="667"/>
        <v>0</v>
      </c>
      <c r="CA165" s="34">
        <f t="shared" si="667"/>
        <v>0</v>
      </c>
      <c r="CB165" s="34">
        <f t="shared" si="667"/>
        <v>15000</v>
      </c>
      <c r="CC165" s="34">
        <f t="shared" si="667"/>
        <v>0</v>
      </c>
      <c r="CD165" s="34">
        <f t="shared" si="667"/>
        <v>15000</v>
      </c>
      <c r="CE165" s="34">
        <f t="shared" si="667"/>
        <v>0</v>
      </c>
      <c r="CF165" s="34">
        <f t="shared" si="667"/>
        <v>0</v>
      </c>
      <c r="CG165" s="34">
        <f t="shared" si="667"/>
        <v>0</v>
      </c>
      <c r="CH165" s="34">
        <f t="shared" si="667"/>
        <v>98395</v>
      </c>
      <c r="CI165" s="34">
        <f t="shared" si="667"/>
        <v>103918</v>
      </c>
      <c r="CJ165" s="64">
        <f t="shared" si="667"/>
        <v>0</v>
      </c>
      <c r="CK165" s="64">
        <f t="shared" si="667"/>
        <v>0</v>
      </c>
      <c r="CL165" s="64">
        <f t="shared" si="667"/>
        <v>0</v>
      </c>
    </row>
    <row r="166" spans="1:90" x14ac:dyDescent="0.25">
      <c r="A166" s="26">
        <v>1455</v>
      </c>
      <c r="B166" s="6">
        <v>600023401</v>
      </c>
      <c r="C166" s="27">
        <v>46748059</v>
      </c>
      <c r="D166" s="28" t="s">
        <v>54</v>
      </c>
      <c r="E166" s="6">
        <v>3112</v>
      </c>
      <c r="F166" s="6" t="s">
        <v>72</v>
      </c>
      <c r="G166" s="6" t="s">
        <v>19</v>
      </c>
      <c r="H166" s="41">
        <f t="shared" ref="H166:H175" si="668">I166+P166</f>
        <v>0</v>
      </c>
      <c r="I166" s="41">
        <f t="shared" ref="I166:I175" si="669">K166+L166+M166+N166+O166</f>
        <v>0</v>
      </c>
      <c r="J166" s="5"/>
      <c r="K166" s="9"/>
      <c r="L166" s="9"/>
      <c r="M166" s="9"/>
      <c r="N166" s="9"/>
      <c r="O166" s="9"/>
      <c r="P166" s="41">
        <f t="shared" ref="P166:P175" si="670">Q166+R166+S166</f>
        <v>0</v>
      </c>
      <c r="Q166" s="9"/>
      <c r="R166" s="9"/>
      <c r="S166" s="9"/>
      <c r="T166" s="73">
        <f t="shared" ref="T166:T175" si="671">(L166+M166+N166)*-1</f>
        <v>0</v>
      </c>
      <c r="U166" s="73">
        <f t="shared" ref="U166:U175" si="672">(Q166+R166)*-1</f>
        <v>0</v>
      </c>
      <c r="V166" s="9">
        <f t="shared" ref="V166:V175" si="673">ROUND(T166*0.65,0)</f>
        <v>0</v>
      </c>
      <c r="W166" s="9">
        <f t="shared" ref="W166:W175" si="674">ROUND(U166*0.65,0)</f>
        <v>0</v>
      </c>
      <c r="X166" s="9">
        <v>42546.490466608309</v>
      </c>
      <c r="Y166" s="9">
        <v>20190</v>
      </c>
      <c r="Z166" s="78">
        <f t="shared" ref="Z166:Z175" si="675">IF(T166=0,0,ROUND((T166+L166)/X166/10,2))</f>
        <v>0</v>
      </c>
      <c r="AA166" s="78">
        <f t="shared" ref="AA166:AA175" si="676">IF(U166=0,0,ROUND((U166+Q166)/Y166/10,2))</f>
        <v>0</v>
      </c>
      <c r="AB166" s="78">
        <f t="shared" ref="AB166:AB175" si="677">Z166+AA166</f>
        <v>0</v>
      </c>
      <c r="AC166" s="47">
        <v>0</v>
      </c>
      <c r="AD166" s="47">
        <v>0</v>
      </c>
      <c r="AE166" s="47">
        <f t="shared" ref="AE166:AE175" si="678">AC166+AD166</f>
        <v>0</v>
      </c>
      <c r="AF166" s="41">
        <f t="shared" ref="AF166:AF175" si="679">AG166+AN166</f>
        <v>0</v>
      </c>
      <c r="AG166" s="41">
        <f t="shared" ref="AG166:AG175" si="680">AI166+AJ166+AK166+AL166+AM166</f>
        <v>0</v>
      </c>
      <c r="AH166" s="5"/>
      <c r="AI166" s="87"/>
      <c r="AJ166" s="87"/>
      <c r="AK166" s="87"/>
      <c r="AL166" s="9"/>
      <c r="AM166" s="9"/>
      <c r="AN166" s="85">
        <f t="shared" ref="AN166:AN175" si="681">AO166+AP166+AQ166</f>
        <v>0</v>
      </c>
      <c r="AO166" s="9"/>
      <c r="AP166" s="9"/>
      <c r="AQ166" s="9"/>
      <c r="AR166" s="90">
        <f t="shared" ref="AR166:AR175" si="682">((AL166+AK166+AJ166)-((V166)*-1))*-1</f>
        <v>0</v>
      </c>
      <c r="AS166" s="90">
        <f t="shared" ref="AS166:AS175" si="683">((AO166+AP166)-((W166)*-1))*-1</f>
        <v>0</v>
      </c>
      <c r="AT166" s="9">
        <v>42546.490466608309</v>
      </c>
      <c r="AU166" s="9">
        <v>20190</v>
      </c>
      <c r="AV166" s="95">
        <f t="shared" ref="AV166:AV175" si="684">ROUND((AY166/AT166/10)+(AC166),2)*-1</f>
        <v>0</v>
      </c>
      <c r="AW166" s="95">
        <f t="shared" ref="AW166:AW175" si="685">ROUND((AZ166/AU166/10)+AD166,2)*-1</f>
        <v>0</v>
      </c>
      <c r="AX166" s="95">
        <f t="shared" ref="AX166:AX175" si="686">AV166+AW166</f>
        <v>0</v>
      </c>
      <c r="AY166" s="97">
        <f t="shared" ref="AY166:AY175" si="687">AK166+AL166</f>
        <v>0</v>
      </c>
      <c r="AZ166" s="97">
        <f t="shared" ref="AZ166:AZ175" si="688">AP166</f>
        <v>0</v>
      </c>
      <c r="BA166" s="98">
        <f t="shared" ref="BA166:BA175" si="689">BB166+BI166</f>
        <v>0</v>
      </c>
      <c r="BB166" s="98">
        <f t="shared" ref="BB166:BB175" si="690">BD166+BE166+BF166+BG166+BH166</f>
        <v>0</v>
      </c>
      <c r="BC166" s="99"/>
      <c r="BD166" s="90"/>
      <c r="BE166" s="90"/>
      <c r="BF166" s="90"/>
      <c r="BG166" s="90"/>
      <c r="BH166" s="90"/>
      <c r="BI166" s="98">
        <f t="shared" ref="BI166:BI175" si="691">BJ166+BK166+BL166</f>
        <v>0</v>
      </c>
      <c r="BJ166" s="90"/>
      <c r="BK166" s="90"/>
      <c r="BL166" s="90"/>
      <c r="BM166" s="90">
        <f t="shared" ref="BM166:BM175" si="692">(BE166+BF166+BG166)-(AJ166+AK166+AL166)</f>
        <v>0</v>
      </c>
      <c r="BN166" s="90">
        <f t="shared" ref="BN166:BN175" si="693">(BJ166+BK166)-(AO166+AP166)</f>
        <v>0</v>
      </c>
      <c r="BO166" s="9">
        <v>42546.490466608309</v>
      </c>
      <c r="BP166" s="9">
        <v>20190</v>
      </c>
      <c r="BQ166" s="95">
        <f t="shared" ref="BQ166:BQ175" si="694">ROUND(((BF166+BG166)-(AK166+AL166))/BO166/10,2)*-1</f>
        <v>0</v>
      </c>
      <c r="BR166" s="95">
        <f t="shared" ref="BR166:BR175" si="695">ROUND(((BK166-AP166)/BP166/10),2)*-1</f>
        <v>0</v>
      </c>
      <c r="BS166" s="95">
        <f t="shared" ref="BS166:BS175" si="696">BQ166+BR166</f>
        <v>0</v>
      </c>
      <c r="BT166" s="98">
        <f t="shared" ref="BT166:BT175" si="697">BU166+CB166</f>
        <v>0</v>
      </c>
      <c r="BU166" s="98">
        <f t="shared" ref="BU166:BU175" si="698">BW166+BX166+BY166+BZ166+CA166</f>
        <v>0</v>
      </c>
      <c r="BV166" s="86"/>
      <c r="BW166" s="87"/>
      <c r="BX166" s="87"/>
      <c r="BY166" s="87"/>
      <c r="BZ166" s="87"/>
      <c r="CA166" s="87"/>
      <c r="CB166" s="85">
        <f t="shared" ref="CB166:CB175" si="699">CC166+CD166+CE166</f>
        <v>0</v>
      </c>
      <c r="CC166" s="87"/>
      <c r="CD166" s="87"/>
      <c r="CE166" s="87"/>
      <c r="CF166" s="90">
        <f t="shared" ref="CF166:CF175" si="700">(BX166+BY166+BZ166)-(BE166+BF166+BG166)</f>
        <v>0</v>
      </c>
      <c r="CG166" s="90">
        <f t="shared" ref="CG166:CG175" si="701">(CC166+CD166)-(BJ166+BK166)</f>
        <v>0</v>
      </c>
      <c r="CH166" s="9">
        <v>42546.490466608309</v>
      </c>
      <c r="CI166" s="9">
        <v>20190</v>
      </c>
      <c r="CJ166" s="101">
        <f t="shared" ref="CJ166:CJ175" si="702">ROUND(((BY166+BZ166)-(BF166+BG166))/CH166/10,2)*-1</f>
        <v>0</v>
      </c>
      <c r="CK166" s="101">
        <f t="shared" ref="CK166:CK175" si="703">ROUND(((CD166-BK166)/CI166/10),2)*-1</f>
        <v>0</v>
      </c>
      <c r="CL166" s="101">
        <f t="shared" ref="CL166:CL175" si="704">CJ166+CK166</f>
        <v>0</v>
      </c>
    </row>
    <row r="167" spans="1:90" x14ac:dyDescent="0.25">
      <c r="A167" s="5">
        <v>1455</v>
      </c>
      <c r="B167" s="2">
        <v>600023401</v>
      </c>
      <c r="C167" s="7">
        <v>46748059</v>
      </c>
      <c r="D167" s="8" t="s">
        <v>54</v>
      </c>
      <c r="E167" s="2">
        <v>3112</v>
      </c>
      <c r="F167" s="2" t="s">
        <v>73</v>
      </c>
      <c r="G167" s="2" t="s">
        <v>19</v>
      </c>
      <c r="H167" s="41">
        <f t="shared" si="668"/>
        <v>0</v>
      </c>
      <c r="I167" s="41">
        <f t="shared" si="669"/>
        <v>0</v>
      </c>
      <c r="J167" s="5"/>
      <c r="K167" s="9"/>
      <c r="L167" s="9"/>
      <c r="M167" s="9"/>
      <c r="N167" s="9"/>
      <c r="O167" s="9"/>
      <c r="P167" s="41">
        <f t="shared" si="670"/>
        <v>0</v>
      </c>
      <c r="Q167" s="9"/>
      <c r="R167" s="9"/>
      <c r="S167" s="9"/>
      <c r="T167" s="73">
        <f t="shared" si="671"/>
        <v>0</v>
      </c>
      <c r="U167" s="73">
        <f t="shared" si="672"/>
        <v>0</v>
      </c>
      <c r="V167" s="9">
        <f t="shared" si="673"/>
        <v>0</v>
      </c>
      <c r="W167" s="9">
        <f t="shared" si="674"/>
        <v>0</v>
      </c>
      <c r="X167" s="9">
        <v>42546.490466608309</v>
      </c>
      <c r="Y167" s="9">
        <v>20190</v>
      </c>
      <c r="Z167" s="78">
        <f t="shared" si="675"/>
        <v>0</v>
      </c>
      <c r="AA167" s="78">
        <f t="shared" si="676"/>
        <v>0</v>
      </c>
      <c r="AB167" s="78">
        <f t="shared" si="677"/>
        <v>0</v>
      </c>
      <c r="AC167" s="47">
        <v>0</v>
      </c>
      <c r="AD167" s="47">
        <v>0</v>
      </c>
      <c r="AE167" s="47">
        <f t="shared" si="678"/>
        <v>0</v>
      </c>
      <c r="AF167" s="41">
        <f t="shared" si="679"/>
        <v>0</v>
      </c>
      <c r="AG167" s="41">
        <f t="shared" si="680"/>
        <v>0</v>
      </c>
      <c r="AH167" s="5"/>
      <c r="AI167" s="87"/>
      <c r="AJ167" s="87"/>
      <c r="AK167" s="87"/>
      <c r="AL167" s="9"/>
      <c r="AM167" s="9"/>
      <c r="AN167" s="85">
        <f t="shared" si="681"/>
        <v>0</v>
      </c>
      <c r="AO167" s="9"/>
      <c r="AP167" s="9"/>
      <c r="AQ167" s="9"/>
      <c r="AR167" s="90">
        <f t="shared" si="682"/>
        <v>0</v>
      </c>
      <c r="AS167" s="90">
        <f t="shared" si="683"/>
        <v>0</v>
      </c>
      <c r="AT167" s="9">
        <v>42546.490466608309</v>
      </c>
      <c r="AU167" s="9">
        <v>20190</v>
      </c>
      <c r="AV167" s="95">
        <f t="shared" si="684"/>
        <v>0</v>
      </c>
      <c r="AW167" s="95">
        <f t="shared" si="685"/>
        <v>0</v>
      </c>
      <c r="AX167" s="95">
        <f t="shared" si="686"/>
        <v>0</v>
      </c>
      <c r="AY167" s="97">
        <f t="shared" si="687"/>
        <v>0</v>
      </c>
      <c r="AZ167" s="97">
        <f t="shared" si="688"/>
        <v>0</v>
      </c>
      <c r="BA167" s="98">
        <f t="shared" si="689"/>
        <v>0</v>
      </c>
      <c r="BB167" s="98">
        <f t="shared" si="690"/>
        <v>0</v>
      </c>
      <c r="BC167" s="99"/>
      <c r="BD167" s="90"/>
      <c r="BE167" s="90"/>
      <c r="BF167" s="90"/>
      <c r="BG167" s="90"/>
      <c r="BH167" s="90"/>
      <c r="BI167" s="98">
        <f t="shared" si="691"/>
        <v>0</v>
      </c>
      <c r="BJ167" s="90"/>
      <c r="BK167" s="90"/>
      <c r="BL167" s="90"/>
      <c r="BM167" s="90">
        <f t="shared" si="692"/>
        <v>0</v>
      </c>
      <c r="BN167" s="90">
        <f t="shared" si="693"/>
        <v>0</v>
      </c>
      <c r="BO167" s="9">
        <v>42546.490466608309</v>
      </c>
      <c r="BP167" s="9">
        <v>20190</v>
      </c>
      <c r="BQ167" s="95">
        <f t="shared" si="694"/>
        <v>0</v>
      </c>
      <c r="BR167" s="95">
        <f t="shared" si="695"/>
        <v>0</v>
      </c>
      <c r="BS167" s="95">
        <f t="shared" si="696"/>
        <v>0</v>
      </c>
      <c r="BT167" s="98">
        <f t="shared" si="697"/>
        <v>0</v>
      </c>
      <c r="BU167" s="98">
        <f t="shared" si="698"/>
        <v>0</v>
      </c>
      <c r="BV167" s="86"/>
      <c r="BW167" s="87"/>
      <c r="BX167" s="87"/>
      <c r="BY167" s="87"/>
      <c r="BZ167" s="87"/>
      <c r="CA167" s="87"/>
      <c r="CB167" s="85">
        <f t="shared" si="699"/>
        <v>0</v>
      </c>
      <c r="CC167" s="87"/>
      <c r="CD167" s="87"/>
      <c r="CE167" s="87"/>
      <c r="CF167" s="90">
        <f t="shared" si="700"/>
        <v>0</v>
      </c>
      <c r="CG167" s="90">
        <f t="shared" si="701"/>
        <v>0</v>
      </c>
      <c r="CH167" s="9">
        <v>42546.490466608309</v>
      </c>
      <c r="CI167" s="9">
        <v>20190</v>
      </c>
      <c r="CJ167" s="101">
        <f t="shared" si="702"/>
        <v>0</v>
      </c>
      <c r="CK167" s="101">
        <f t="shared" si="703"/>
        <v>0</v>
      </c>
      <c r="CL167" s="101">
        <f t="shared" si="704"/>
        <v>0</v>
      </c>
    </row>
    <row r="168" spans="1:90" x14ac:dyDescent="0.25">
      <c r="A168" s="5">
        <v>1455</v>
      </c>
      <c r="B168" s="2">
        <v>600023401</v>
      </c>
      <c r="C168" s="7">
        <v>46748059</v>
      </c>
      <c r="D168" s="8" t="s">
        <v>54</v>
      </c>
      <c r="E168" s="2">
        <v>3114</v>
      </c>
      <c r="F168" s="2" t="s">
        <v>74</v>
      </c>
      <c r="G168" s="2" t="s">
        <v>19</v>
      </c>
      <c r="H168" s="41">
        <f t="shared" si="668"/>
        <v>333200</v>
      </c>
      <c r="I168" s="41">
        <f t="shared" si="669"/>
        <v>223200</v>
      </c>
      <c r="J168" s="5">
        <v>18</v>
      </c>
      <c r="K168" s="9">
        <v>223200</v>
      </c>
      <c r="L168" s="9"/>
      <c r="M168" s="9"/>
      <c r="N168" s="9"/>
      <c r="O168" s="9"/>
      <c r="P168" s="41">
        <f t="shared" si="670"/>
        <v>110000</v>
      </c>
      <c r="Q168" s="9"/>
      <c r="R168" s="9">
        <v>110000</v>
      </c>
      <c r="S168" s="9"/>
      <c r="T168" s="73">
        <f t="shared" si="671"/>
        <v>0</v>
      </c>
      <c r="U168" s="73">
        <f t="shared" si="672"/>
        <v>-110000</v>
      </c>
      <c r="V168" s="9">
        <f t="shared" si="673"/>
        <v>0</v>
      </c>
      <c r="W168" s="9">
        <f t="shared" si="674"/>
        <v>-71500</v>
      </c>
      <c r="X168" s="9">
        <v>52259</v>
      </c>
      <c r="Y168" s="9">
        <v>21350</v>
      </c>
      <c r="Z168" s="78">
        <f t="shared" si="675"/>
        <v>0</v>
      </c>
      <c r="AA168" s="78">
        <f t="shared" si="676"/>
        <v>-0.52</v>
      </c>
      <c r="AB168" s="78">
        <f t="shared" si="677"/>
        <v>-0.52</v>
      </c>
      <c r="AC168" s="47">
        <v>0</v>
      </c>
      <c r="AD168" s="47">
        <v>-0.34</v>
      </c>
      <c r="AE168" s="47">
        <f t="shared" si="678"/>
        <v>-0.34</v>
      </c>
      <c r="AF168" s="41">
        <f t="shared" si="679"/>
        <v>261920</v>
      </c>
      <c r="AG168" s="41">
        <f t="shared" si="680"/>
        <v>231200</v>
      </c>
      <c r="AH168" s="5">
        <v>18</v>
      </c>
      <c r="AI168" s="87">
        <v>223200</v>
      </c>
      <c r="AJ168" s="87"/>
      <c r="AK168" s="87">
        <v>8000</v>
      </c>
      <c r="AL168" s="9"/>
      <c r="AM168" s="9"/>
      <c r="AN168" s="85">
        <f t="shared" si="681"/>
        <v>30720</v>
      </c>
      <c r="AO168" s="9"/>
      <c r="AP168" s="87">
        <v>30720</v>
      </c>
      <c r="AQ168" s="9"/>
      <c r="AR168" s="90">
        <f t="shared" si="682"/>
        <v>-8000</v>
      </c>
      <c r="AS168" s="90">
        <f t="shared" si="683"/>
        <v>40780</v>
      </c>
      <c r="AT168" s="9">
        <v>52259</v>
      </c>
      <c r="AU168" s="9">
        <v>21350</v>
      </c>
      <c r="AV168" s="95">
        <f t="shared" si="684"/>
        <v>-0.02</v>
      </c>
      <c r="AW168" s="95">
        <f t="shared" si="685"/>
        <v>0.2</v>
      </c>
      <c r="AX168" s="95">
        <f t="shared" si="686"/>
        <v>0.18000000000000002</v>
      </c>
      <c r="AY168" s="97">
        <f t="shared" si="687"/>
        <v>8000</v>
      </c>
      <c r="AZ168" s="97">
        <f t="shared" si="688"/>
        <v>30720</v>
      </c>
      <c r="BA168" s="98">
        <f t="shared" si="689"/>
        <v>261920</v>
      </c>
      <c r="BB168" s="98">
        <f t="shared" si="690"/>
        <v>231200</v>
      </c>
      <c r="BC168" s="99">
        <v>18</v>
      </c>
      <c r="BD168" s="90">
        <v>223200</v>
      </c>
      <c r="BE168" s="90"/>
      <c r="BF168" s="90">
        <v>8000</v>
      </c>
      <c r="BG168" s="90"/>
      <c r="BH168" s="90"/>
      <c r="BI168" s="98">
        <f t="shared" si="691"/>
        <v>30720</v>
      </c>
      <c r="BJ168" s="90"/>
      <c r="BK168" s="90">
        <v>30720</v>
      </c>
      <c r="BL168" s="90"/>
      <c r="BM168" s="90">
        <f t="shared" si="692"/>
        <v>0</v>
      </c>
      <c r="BN168" s="90">
        <f t="shared" si="693"/>
        <v>0</v>
      </c>
      <c r="BO168" s="9">
        <v>52259</v>
      </c>
      <c r="BP168" s="9">
        <v>21350</v>
      </c>
      <c r="BQ168" s="95">
        <f t="shared" si="694"/>
        <v>0</v>
      </c>
      <c r="BR168" s="95">
        <f t="shared" si="695"/>
        <v>0</v>
      </c>
      <c r="BS168" s="95">
        <f t="shared" si="696"/>
        <v>0</v>
      </c>
      <c r="BT168" s="98">
        <f t="shared" si="697"/>
        <v>77770</v>
      </c>
      <c r="BU168" s="98">
        <f t="shared" si="698"/>
        <v>51850</v>
      </c>
      <c r="BV168" s="102">
        <v>18</v>
      </c>
      <c r="BW168" s="103">
        <v>46750</v>
      </c>
      <c r="BX168" s="87"/>
      <c r="BY168" s="87">
        <v>5100</v>
      </c>
      <c r="BZ168" s="87"/>
      <c r="CA168" s="87"/>
      <c r="CB168" s="85">
        <f t="shared" si="699"/>
        <v>25920</v>
      </c>
      <c r="CC168" s="87"/>
      <c r="CD168" s="87">
        <v>25920</v>
      </c>
      <c r="CE168" s="87"/>
      <c r="CF168" s="103">
        <f>(BX168+BY168+BZ168)-(BE168+BF168+BG168)-176450</f>
        <v>-179350</v>
      </c>
      <c r="CG168" s="90">
        <f t="shared" si="701"/>
        <v>-4800</v>
      </c>
      <c r="CH168" s="9">
        <v>52259</v>
      </c>
      <c r="CI168" s="9">
        <v>21350</v>
      </c>
      <c r="CJ168" s="101">
        <f t="shared" si="702"/>
        <v>0.01</v>
      </c>
      <c r="CK168" s="101">
        <f t="shared" si="703"/>
        <v>0.02</v>
      </c>
      <c r="CL168" s="101">
        <f t="shared" si="704"/>
        <v>0.03</v>
      </c>
    </row>
    <row r="169" spans="1:90" x14ac:dyDescent="0.25">
      <c r="A169" s="5">
        <v>1455</v>
      </c>
      <c r="B169" s="2">
        <v>600023401</v>
      </c>
      <c r="C169" s="7">
        <v>46748059</v>
      </c>
      <c r="D169" s="8" t="s">
        <v>54</v>
      </c>
      <c r="E169" s="2">
        <v>3114</v>
      </c>
      <c r="F169" s="2" t="s">
        <v>75</v>
      </c>
      <c r="G169" s="2" t="s">
        <v>19</v>
      </c>
      <c r="H169" s="41">
        <f t="shared" si="668"/>
        <v>0</v>
      </c>
      <c r="I169" s="41">
        <f t="shared" si="669"/>
        <v>0</v>
      </c>
      <c r="J169" s="5"/>
      <c r="K169" s="9"/>
      <c r="L169" s="9"/>
      <c r="M169" s="9"/>
      <c r="N169" s="9"/>
      <c r="O169" s="9"/>
      <c r="P169" s="41">
        <f t="shared" si="670"/>
        <v>0</v>
      </c>
      <c r="Q169" s="9"/>
      <c r="R169" s="9"/>
      <c r="S169" s="9"/>
      <c r="T169" s="73">
        <f t="shared" si="671"/>
        <v>0</v>
      </c>
      <c r="U169" s="73">
        <f t="shared" si="672"/>
        <v>0</v>
      </c>
      <c r="V169" s="9">
        <f t="shared" si="673"/>
        <v>0</v>
      </c>
      <c r="W169" s="9">
        <f t="shared" si="674"/>
        <v>0</v>
      </c>
      <c r="X169" s="9">
        <v>52259</v>
      </c>
      <c r="Y169" s="9">
        <v>21350</v>
      </c>
      <c r="Z169" s="78">
        <f t="shared" si="675"/>
        <v>0</v>
      </c>
      <c r="AA169" s="78">
        <f t="shared" si="676"/>
        <v>0</v>
      </c>
      <c r="AB169" s="78">
        <f t="shared" si="677"/>
        <v>0</v>
      </c>
      <c r="AC169" s="47">
        <v>0</v>
      </c>
      <c r="AD169" s="47">
        <v>0</v>
      </c>
      <c r="AE169" s="47">
        <f t="shared" si="678"/>
        <v>0</v>
      </c>
      <c r="AF169" s="41">
        <f t="shared" si="679"/>
        <v>0</v>
      </c>
      <c r="AG169" s="41">
        <f t="shared" si="680"/>
        <v>0</v>
      </c>
      <c r="AH169" s="5"/>
      <c r="AI169" s="87"/>
      <c r="AJ169" s="87"/>
      <c r="AK169" s="87"/>
      <c r="AL169" s="9"/>
      <c r="AM169" s="9"/>
      <c r="AN169" s="85">
        <f t="shared" si="681"/>
        <v>0</v>
      </c>
      <c r="AO169" s="9"/>
      <c r="AP169" s="9"/>
      <c r="AQ169" s="9"/>
      <c r="AR169" s="90">
        <f t="shared" si="682"/>
        <v>0</v>
      </c>
      <c r="AS169" s="90">
        <f t="shared" si="683"/>
        <v>0</v>
      </c>
      <c r="AT169" s="9">
        <v>52259</v>
      </c>
      <c r="AU169" s="9">
        <v>21350</v>
      </c>
      <c r="AV169" s="95">
        <f t="shared" si="684"/>
        <v>0</v>
      </c>
      <c r="AW169" s="95">
        <f t="shared" si="685"/>
        <v>0</v>
      </c>
      <c r="AX169" s="95">
        <f t="shared" si="686"/>
        <v>0</v>
      </c>
      <c r="AY169" s="97">
        <f t="shared" si="687"/>
        <v>0</v>
      </c>
      <c r="AZ169" s="97">
        <f t="shared" si="688"/>
        <v>0</v>
      </c>
      <c r="BA169" s="98">
        <f t="shared" si="689"/>
        <v>0</v>
      </c>
      <c r="BB169" s="98">
        <f t="shared" si="690"/>
        <v>0</v>
      </c>
      <c r="BC169" s="99"/>
      <c r="BD169" s="90"/>
      <c r="BE169" s="90"/>
      <c r="BF169" s="90"/>
      <c r="BG169" s="90"/>
      <c r="BH169" s="90"/>
      <c r="BI169" s="98">
        <f t="shared" si="691"/>
        <v>0</v>
      </c>
      <c r="BJ169" s="90"/>
      <c r="BK169" s="90"/>
      <c r="BL169" s="90"/>
      <c r="BM169" s="90">
        <f t="shared" si="692"/>
        <v>0</v>
      </c>
      <c r="BN169" s="90">
        <f t="shared" si="693"/>
        <v>0</v>
      </c>
      <c r="BO169" s="9">
        <v>52259</v>
      </c>
      <c r="BP169" s="9">
        <v>21350</v>
      </c>
      <c r="BQ169" s="95">
        <f t="shared" si="694"/>
        <v>0</v>
      </c>
      <c r="BR169" s="95">
        <f t="shared" si="695"/>
        <v>0</v>
      </c>
      <c r="BS169" s="95">
        <f t="shared" si="696"/>
        <v>0</v>
      </c>
      <c r="BT169" s="98">
        <f t="shared" si="697"/>
        <v>0</v>
      </c>
      <c r="BU169" s="98">
        <f t="shared" si="698"/>
        <v>0</v>
      </c>
      <c r="BV169" s="86"/>
      <c r="BW169" s="87"/>
      <c r="BX169" s="87"/>
      <c r="BY169" s="87"/>
      <c r="BZ169" s="87"/>
      <c r="CA169" s="87"/>
      <c r="CB169" s="85">
        <f t="shared" si="699"/>
        <v>0</v>
      </c>
      <c r="CC169" s="87"/>
      <c r="CD169" s="87"/>
      <c r="CE169" s="87"/>
      <c r="CF169" s="90">
        <f t="shared" si="700"/>
        <v>0</v>
      </c>
      <c r="CG169" s="90">
        <f t="shared" si="701"/>
        <v>0</v>
      </c>
      <c r="CH169" s="9">
        <v>52259</v>
      </c>
      <c r="CI169" s="9">
        <v>21350</v>
      </c>
      <c r="CJ169" s="101">
        <f t="shared" si="702"/>
        <v>0</v>
      </c>
      <c r="CK169" s="101">
        <f t="shared" si="703"/>
        <v>0</v>
      </c>
      <c r="CL169" s="101">
        <f t="shared" si="704"/>
        <v>0</v>
      </c>
    </row>
    <row r="170" spans="1:90" x14ac:dyDescent="0.25">
      <c r="A170" s="5">
        <v>1455</v>
      </c>
      <c r="B170" s="2">
        <v>600023401</v>
      </c>
      <c r="C170" s="7">
        <v>46748059</v>
      </c>
      <c r="D170" s="8" t="s">
        <v>54</v>
      </c>
      <c r="E170" s="20">
        <v>3114</v>
      </c>
      <c r="F170" s="20" t="s">
        <v>110</v>
      </c>
      <c r="G170" s="20" t="s">
        <v>96</v>
      </c>
      <c r="H170" s="41">
        <f t="shared" si="668"/>
        <v>0</v>
      </c>
      <c r="I170" s="41">
        <f t="shared" si="669"/>
        <v>0</v>
      </c>
      <c r="J170" s="5"/>
      <c r="K170" s="9"/>
      <c r="L170" s="9"/>
      <c r="M170" s="9"/>
      <c r="N170" s="9"/>
      <c r="O170" s="9"/>
      <c r="P170" s="41">
        <f t="shared" si="670"/>
        <v>0</v>
      </c>
      <c r="Q170" s="9"/>
      <c r="R170" s="9"/>
      <c r="S170" s="9"/>
      <c r="T170" s="73">
        <f t="shared" si="671"/>
        <v>0</v>
      </c>
      <c r="U170" s="73">
        <f t="shared" si="672"/>
        <v>0</v>
      </c>
      <c r="V170" s="9">
        <f t="shared" si="673"/>
        <v>0</v>
      </c>
      <c r="W170" s="9">
        <f t="shared" si="674"/>
        <v>0</v>
      </c>
      <c r="X170" s="46" t="s">
        <v>225</v>
      </c>
      <c r="Y170" s="46" t="s">
        <v>225</v>
      </c>
      <c r="Z170" s="78">
        <f t="shared" si="675"/>
        <v>0</v>
      </c>
      <c r="AA170" s="78">
        <f t="shared" si="676"/>
        <v>0</v>
      </c>
      <c r="AB170" s="78">
        <f t="shared" si="677"/>
        <v>0</v>
      </c>
      <c r="AC170" s="47">
        <v>0</v>
      </c>
      <c r="AD170" s="47">
        <v>0</v>
      </c>
      <c r="AE170" s="47">
        <f t="shared" si="678"/>
        <v>0</v>
      </c>
      <c r="AF170" s="41">
        <f t="shared" si="679"/>
        <v>0</v>
      </c>
      <c r="AG170" s="41">
        <f t="shared" si="680"/>
        <v>0</v>
      </c>
      <c r="AH170" s="5"/>
      <c r="AI170" s="87"/>
      <c r="AJ170" s="87"/>
      <c r="AK170" s="87"/>
      <c r="AL170" s="9"/>
      <c r="AM170" s="9"/>
      <c r="AN170" s="85">
        <f t="shared" si="681"/>
        <v>0</v>
      </c>
      <c r="AO170" s="9"/>
      <c r="AP170" s="9"/>
      <c r="AQ170" s="9"/>
      <c r="AR170" s="90">
        <f t="shared" si="682"/>
        <v>0</v>
      </c>
      <c r="AS170" s="90">
        <f t="shared" si="683"/>
        <v>0</v>
      </c>
      <c r="AT170" s="46" t="s">
        <v>225</v>
      </c>
      <c r="AU170" s="46" t="s">
        <v>225</v>
      </c>
      <c r="AV170" s="95">
        <v>0</v>
      </c>
      <c r="AW170" s="95">
        <v>0</v>
      </c>
      <c r="AX170" s="95">
        <f t="shared" si="686"/>
        <v>0</v>
      </c>
      <c r="AY170" s="97">
        <f t="shared" si="687"/>
        <v>0</v>
      </c>
      <c r="AZ170" s="97">
        <f t="shared" si="688"/>
        <v>0</v>
      </c>
      <c r="BA170" s="98">
        <f t="shared" si="689"/>
        <v>0</v>
      </c>
      <c r="BB170" s="98">
        <f t="shared" si="690"/>
        <v>0</v>
      </c>
      <c r="BC170" s="99"/>
      <c r="BD170" s="90"/>
      <c r="BE170" s="90"/>
      <c r="BF170" s="90"/>
      <c r="BG170" s="90"/>
      <c r="BH170" s="90"/>
      <c r="BI170" s="98">
        <f t="shared" si="691"/>
        <v>0</v>
      </c>
      <c r="BJ170" s="90"/>
      <c r="BK170" s="90"/>
      <c r="BL170" s="90"/>
      <c r="BM170" s="90">
        <f t="shared" si="692"/>
        <v>0</v>
      </c>
      <c r="BN170" s="90">
        <f t="shared" si="693"/>
        <v>0</v>
      </c>
      <c r="BO170" s="46" t="s">
        <v>225</v>
      </c>
      <c r="BP170" s="46" t="s">
        <v>225</v>
      </c>
      <c r="BQ170" s="95">
        <v>0</v>
      </c>
      <c r="BR170" s="95">
        <v>0</v>
      </c>
      <c r="BS170" s="95">
        <f t="shared" si="696"/>
        <v>0</v>
      </c>
      <c r="BT170" s="98">
        <f t="shared" si="697"/>
        <v>0</v>
      </c>
      <c r="BU170" s="98">
        <f t="shared" si="698"/>
        <v>0</v>
      </c>
      <c r="BV170" s="86"/>
      <c r="BW170" s="87"/>
      <c r="BX170" s="87"/>
      <c r="BY170" s="87"/>
      <c r="BZ170" s="87"/>
      <c r="CA170" s="87"/>
      <c r="CB170" s="85">
        <f t="shared" si="699"/>
        <v>0</v>
      </c>
      <c r="CC170" s="87"/>
      <c r="CD170" s="87"/>
      <c r="CE170" s="87"/>
      <c r="CF170" s="90">
        <f t="shared" si="700"/>
        <v>0</v>
      </c>
      <c r="CG170" s="90">
        <f t="shared" si="701"/>
        <v>0</v>
      </c>
      <c r="CH170" s="46" t="s">
        <v>225</v>
      </c>
      <c r="CI170" s="46" t="s">
        <v>225</v>
      </c>
      <c r="CJ170" s="101">
        <v>0</v>
      </c>
      <c r="CK170" s="101">
        <v>0</v>
      </c>
      <c r="CL170" s="101">
        <f t="shared" si="704"/>
        <v>0</v>
      </c>
    </row>
    <row r="171" spans="1:90" x14ac:dyDescent="0.25">
      <c r="A171" s="5">
        <v>1455</v>
      </c>
      <c r="B171" s="2">
        <v>600023401</v>
      </c>
      <c r="C171" s="7">
        <v>46748059</v>
      </c>
      <c r="D171" s="8" t="s">
        <v>54</v>
      </c>
      <c r="E171" s="2">
        <v>3141</v>
      </c>
      <c r="F171" s="2" t="s">
        <v>20</v>
      </c>
      <c r="G171" s="7" t="s">
        <v>96</v>
      </c>
      <c r="H171" s="41">
        <f t="shared" si="668"/>
        <v>0</v>
      </c>
      <c r="I171" s="41">
        <f t="shared" si="669"/>
        <v>0</v>
      </c>
      <c r="J171" s="5"/>
      <c r="K171" s="9"/>
      <c r="L171" s="9"/>
      <c r="M171" s="9"/>
      <c r="N171" s="9"/>
      <c r="O171" s="9"/>
      <c r="P171" s="41">
        <f t="shared" si="670"/>
        <v>0</v>
      </c>
      <c r="Q171" s="9"/>
      <c r="R171" s="9"/>
      <c r="S171" s="9"/>
      <c r="T171" s="73">
        <f t="shared" si="671"/>
        <v>0</v>
      </c>
      <c r="U171" s="73">
        <f t="shared" si="672"/>
        <v>0</v>
      </c>
      <c r="V171" s="9">
        <f t="shared" si="673"/>
        <v>0</v>
      </c>
      <c r="W171" s="9">
        <f t="shared" si="674"/>
        <v>0</v>
      </c>
      <c r="X171" s="46" t="s">
        <v>225</v>
      </c>
      <c r="Y171" s="9">
        <v>26460</v>
      </c>
      <c r="Z171" s="78">
        <f t="shared" si="675"/>
        <v>0</v>
      </c>
      <c r="AA171" s="78">
        <f t="shared" si="676"/>
        <v>0</v>
      </c>
      <c r="AB171" s="78">
        <f t="shared" si="677"/>
        <v>0</v>
      </c>
      <c r="AC171" s="47">
        <v>0</v>
      </c>
      <c r="AD171" s="47">
        <v>0</v>
      </c>
      <c r="AE171" s="47">
        <f t="shared" si="678"/>
        <v>0</v>
      </c>
      <c r="AF171" s="41">
        <f t="shared" si="679"/>
        <v>0</v>
      </c>
      <c r="AG171" s="41">
        <f t="shared" si="680"/>
        <v>0</v>
      </c>
      <c r="AH171" s="5"/>
      <c r="AI171" s="87"/>
      <c r="AJ171" s="87"/>
      <c r="AK171" s="87"/>
      <c r="AL171" s="9"/>
      <c r="AM171" s="9"/>
      <c r="AN171" s="85">
        <f t="shared" si="681"/>
        <v>0</v>
      </c>
      <c r="AO171" s="9"/>
      <c r="AP171" s="9"/>
      <c r="AQ171" s="9"/>
      <c r="AR171" s="90">
        <f t="shared" si="682"/>
        <v>0</v>
      </c>
      <c r="AS171" s="90">
        <f t="shared" si="683"/>
        <v>0</v>
      </c>
      <c r="AT171" s="46" t="s">
        <v>225</v>
      </c>
      <c r="AU171" s="9">
        <v>26460</v>
      </c>
      <c r="AV171" s="95">
        <v>0</v>
      </c>
      <c r="AW171" s="95">
        <f t="shared" si="685"/>
        <v>0</v>
      </c>
      <c r="AX171" s="95">
        <f t="shared" si="686"/>
        <v>0</v>
      </c>
      <c r="AY171" s="97">
        <f t="shared" si="687"/>
        <v>0</v>
      </c>
      <c r="AZ171" s="97">
        <f t="shared" si="688"/>
        <v>0</v>
      </c>
      <c r="BA171" s="98">
        <f t="shared" si="689"/>
        <v>0</v>
      </c>
      <c r="BB171" s="98">
        <f t="shared" si="690"/>
        <v>0</v>
      </c>
      <c r="BC171" s="99"/>
      <c r="BD171" s="90"/>
      <c r="BE171" s="90"/>
      <c r="BF171" s="90"/>
      <c r="BG171" s="90"/>
      <c r="BH171" s="90"/>
      <c r="BI171" s="98">
        <f t="shared" si="691"/>
        <v>0</v>
      </c>
      <c r="BJ171" s="90"/>
      <c r="BK171" s="90"/>
      <c r="BL171" s="90"/>
      <c r="BM171" s="90">
        <f t="shared" si="692"/>
        <v>0</v>
      </c>
      <c r="BN171" s="90">
        <f t="shared" si="693"/>
        <v>0</v>
      </c>
      <c r="BO171" s="46" t="s">
        <v>225</v>
      </c>
      <c r="BP171" s="9">
        <v>26460</v>
      </c>
      <c r="BQ171" s="95">
        <v>0</v>
      </c>
      <c r="BR171" s="95">
        <f t="shared" si="695"/>
        <v>0</v>
      </c>
      <c r="BS171" s="95">
        <f t="shared" si="696"/>
        <v>0</v>
      </c>
      <c r="BT171" s="98">
        <f t="shared" si="697"/>
        <v>0</v>
      </c>
      <c r="BU171" s="98">
        <f t="shared" si="698"/>
        <v>0</v>
      </c>
      <c r="BV171" s="86"/>
      <c r="BW171" s="87"/>
      <c r="BX171" s="87"/>
      <c r="BY171" s="87"/>
      <c r="BZ171" s="87"/>
      <c r="CA171" s="87"/>
      <c r="CB171" s="85">
        <f t="shared" si="699"/>
        <v>0</v>
      </c>
      <c r="CC171" s="87"/>
      <c r="CD171" s="87"/>
      <c r="CE171" s="87"/>
      <c r="CF171" s="90">
        <f t="shared" si="700"/>
        <v>0</v>
      </c>
      <c r="CG171" s="90">
        <f t="shared" si="701"/>
        <v>0</v>
      </c>
      <c r="CH171" s="46" t="s">
        <v>225</v>
      </c>
      <c r="CI171" s="9">
        <v>26460</v>
      </c>
      <c r="CJ171" s="101">
        <v>0</v>
      </c>
      <c r="CK171" s="101">
        <f t="shared" si="703"/>
        <v>0</v>
      </c>
      <c r="CL171" s="101">
        <f t="shared" si="704"/>
        <v>0</v>
      </c>
    </row>
    <row r="172" spans="1:90" x14ac:dyDescent="0.25">
      <c r="A172" s="5">
        <v>1455</v>
      </c>
      <c r="B172" s="2">
        <v>600023401</v>
      </c>
      <c r="C172" s="7">
        <v>46748059</v>
      </c>
      <c r="D172" s="8" t="s">
        <v>54</v>
      </c>
      <c r="E172" s="2">
        <v>3143</v>
      </c>
      <c r="F172" s="2" t="s">
        <v>55</v>
      </c>
      <c r="G172" s="2" t="s">
        <v>19</v>
      </c>
      <c r="H172" s="41">
        <f t="shared" si="668"/>
        <v>0</v>
      </c>
      <c r="I172" s="41">
        <f t="shared" si="669"/>
        <v>0</v>
      </c>
      <c r="J172" s="5"/>
      <c r="K172" s="9"/>
      <c r="L172" s="9"/>
      <c r="M172" s="9"/>
      <c r="N172" s="9"/>
      <c r="O172" s="9"/>
      <c r="P172" s="41">
        <f t="shared" si="670"/>
        <v>0</v>
      </c>
      <c r="Q172" s="9"/>
      <c r="R172" s="9"/>
      <c r="S172" s="9"/>
      <c r="T172" s="73">
        <f t="shared" si="671"/>
        <v>0</v>
      </c>
      <c r="U172" s="73">
        <f t="shared" si="672"/>
        <v>0</v>
      </c>
      <c r="V172" s="9">
        <f t="shared" si="673"/>
        <v>0</v>
      </c>
      <c r="W172" s="9">
        <f t="shared" si="674"/>
        <v>0</v>
      </c>
      <c r="X172" s="9">
        <v>40555</v>
      </c>
      <c r="Y172" s="46" t="s">
        <v>225</v>
      </c>
      <c r="Z172" s="78">
        <f t="shared" si="675"/>
        <v>0</v>
      </c>
      <c r="AA172" s="78">
        <f t="shared" si="676"/>
        <v>0</v>
      </c>
      <c r="AB172" s="78">
        <f t="shared" si="677"/>
        <v>0</v>
      </c>
      <c r="AC172" s="47">
        <v>0</v>
      </c>
      <c r="AD172" s="47">
        <v>0</v>
      </c>
      <c r="AE172" s="47">
        <f t="shared" si="678"/>
        <v>0</v>
      </c>
      <c r="AF172" s="41">
        <f t="shared" si="679"/>
        <v>32200</v>
      </c>
      <c r="AG172" s="41">
        <f t="shared" si="680"/>
        <v>32200</v>
      </c>
      <c r="AH172" s="5"/>
      <c r="AI172" s="87"/>
      <c r="AJ172" s="87">
        <v>32200</v>
      </c>
      <c r="AK172" s="87"/>
      <c r="AL172" s="9"/>
      <c r="AM172" s="9"/>
      <c r="AN172" s="85">
        <f t="shared" si="681"/>
        <v>0</v>
      </c>
      <c r="AO172" s="9"/>
      <c r="AP172" s="9"/>
      <c r="AQ172" s="9"/>
      <c r="AR172" s="90">
        <f t="shared" si="682"/>
        <v>-32200</v>
      </c>
      <c r="AS172" s="90">
        <f t="shared" si="683"/>
        <v>0</v>
      </c>
      <c r="AT172" s="9">
        <v>40555</v>
      </c>
      <c r="AU172" s="46" t="s">
        <v>225</v>
      </c>
      <c r="AV172" s="95">
        <f t="shared" si="684"/>
        <v>0</v>
      </c>
      <c r="AW172" s="95">
        <v>0</v>
      </c>
      <c r="AX172" s="95">
        <f t="shared" si="686"/>
        <v>0</v>
      </c>
      <c r="AY172" s="97">
        <f t="shared" si="687"/>
        <v>0</v>
      </c>
      <c r="AZ172" s="97">
        <f t="shared" si="688"/>
        <v>0</v>
      </c>
      <c r="BA172" s="98">
        <f t="shared" si="689"/>
        <v>32200</v>
      </c>
      <c r="BB172" s="98">
        <f t="shared" si="690"/>
        <v>32200</v>
      </c>
      <c r="BC172" s="99"/>
      <c r="BD172" s="90"/>
      <c r="BE172" s="90">
        <v>32200</v>
      </c>
      <c r="BF172" s="90"/>
      <c r="BG172" s="90"/>
      <c r="BH172" s="90"/>
      <c r="BI172" s="98">
        <f t="shared" si="691"/>
        <v>0</v>
      </c>
      <c r="BJ172" s="90"/>
      <c r="BK172" s="90"/>
      <c r="BL172" s="90"/>
      <c r="BM172" s="90">
        <f t="shared" si="692"/>
        <v>0</v>
      </c>
      <c r="BN172" s="90">
        <f t="shared" si="693"/>
        <v>0</v>
      </c>
      <c r="BO172" s="9">
        <v>40555</v>
      </c>
      <c r="BP172" s="46" t="s">
        <v>225</v>
      </c>
      <c r="BQ172" s="95">
        <f t="shared" si="694"/>
        <v>0</v>
      </c>
      <c r="BR172" s="95">
        <v>0</v>
      </c>
      <c r="BS172" s="95">
        <f t="shared" si="696"/>
        <v>0</v>
      </c>
      <c r="BT172" s="98">
        <f t="shared" si="697"/>
        <v>32200</v>
      </c>
      <c r="BU172" s="98">
        <f t="shared" si="698"/>
        <v>32200</v>
      </c>
      <c r="BV172" s="86"/>
      <c r="BW172" s="87"/>
      <c r="BX172" s="87">
        <v>32200</v>
      </c>
      <c r="BY172" s="87"/>
      <c r="BZ172" s="87"/>
      <c r="CA172" s="87"/>
      <c r="CB172" s="85">
        <f t="shared" si="699"/>
        <v>0</v>
      </c>
      <c r="CC172" s="87"/>
      <c r="CD172" s="87"/>
      <c r="CE172" s="87"/>
      <c r="CF172" s="90">
        <f t="shared" si="700"/>
        <v>0</v>
      </c>
      <c r="CG172" s="90">
        <f t="shared" si="701"/>
        <v>0</v>
      </c>
      <c r="CH172" s="9">
        <v>40555</v>
      </c>
      <c r="CI172" s="46" t="s">
        <v>225</v>
      </c>
      <c r="CJ172" s="101">
        <f t="shared" si="702"/>
        <v>0</v>
      </c>
      <c r="CK172" s="101">
        <v>0</v>
      </c>
      <c r="CL172" s="101">
        <f t="shared" si="704"/>
        <v>0</v>
      </c>
    </row>
    <row r="173" spans="1:90" x14ac:dyDescent="0.25">
      <c r="A173" s="5">
        <v>1455</v>
      </c>
      <c r="B173" s="2">
        <v>600023401</v>
      </c>
      <c r="C173" s="7">
        <v>46748059</v>
      </c>
      <c r="D173" s="8" t="s">
        <v>54</v>
      </c>
      <c r="E173" s="2">
        <v>3143</v>
      </c>
      <c r="F173" s="2" t="s">
        <v>76</v>
      </c>
      <c r="G173" s="2" t="s">
        <v>19</v>
      </c>
      <c r="H173" s="41">
        <f t="shared" si="668"/>
        <v>0</v>
      </c>
      <c r="I173" s="41">
        <f t="shared" si="669"/>
        <v>0</v>
      </c>
      <c r="J173" s="5"/>
      <c r="K173" s="9"/>
      <c r="L173" s="9"/>
      <c r="M173" s="9"/>
      <c r="N173" s="9"/>
      <c r="O173" s="9"/>
      <c r="P173" s="41">
        <f t="shared" si="670"/>
        <v>0</v>
      </c>
      <c r="Q173" s="9"/>
      <c r="R173" s="9"/>
      <c r="S173" s="9"/>
      <c r="T173" s="73">
        <f t="shared" si="671"/>
        <v>0</v>
      </c>
      <c r="U173" s="73">
        <f t="shared" si="672"/>
        <v>0</v>
      </c>
      <c r="V173" s="9">
        <f t="shared" si="673"/>
        <v>0</v>
      </c>
      <c r="W173" s="9">
        <f t="shared" si="674"/>
        <v>0</v>
      </c>
      <c r="X173" s="9">
        <v>40555</v>
      </c>
      <c r="Y173" s="46" t="s">
        <v>225</v>
      </c>
      <c r="Z173" s="78">
        <f t="shared" si="675"/>
        <v>0</v>
      </c>
      <c r="AA173" s="78">
        <f t="shared" si="676"/>
        <v>0</v>
      </c>
      <c r="AB173" s="78">
        <f t="shared" si="677"/>
        <v>0</v>
      </c>
      <c r="AC173" s="47">
        <v>0</v>
      </c>
      <c r="AD173" s="47">
        <v>0</v>
      </c>
      <c r="AE173" s="47">
        <f t="shared" si="678"/>
        <v>0</v>
      </c>
      <c r="AF173" s="41">
        <f t="shared" si="679"/>
        <v>0</v>
      </c>
      <c r="AG173" s="41">
        <f t="shared" si="680"/>
        <v>0</v>
      </c>
      <c r="AH173" s="5"/>
      <c r="AI173" s="87"/>
      <c r="AJ173" s="87"/>
      <c r="AK173" s="87"/>
      <c r="AL173" s="9"/>
      <c r="AM173" s="9"/>
      <c r="AN173" s="85">
        <f t="shared" si="681"/>
        <v>0</v>
      </c>
      <c r="AO173" s="9"/>
      <c r="AP173" s="9"/>
      <c r="AQ173" s="9"/>
      <c r="AR173" s="90">
        <f t="shared" si="682"/>
        <v>0</v>
      </c>
      <c r="AS173" s="90">
        <f t="shared" si="683"/>
        <v>0</v>
      </c>
      <c r="AT173" s="9">
        <v>40555</v>
      </c>
      <c r="AU173" s="46" t="s">
        <v>225</v>
      </c>
      <c r="AV173" s="95">
        <f t="shared" si="684"/>
        <v>0</v>
      </c>
      <c r="AW173" s="95">
        <v>0</v>
      </c>
      <c r="AX173" s="95">
        <f t="shared" si="686"/>
        <v>0</v>
      </c>
      <c r="AY173" s="97">
        <f t="shared" si="687"/>
        <v>0</v>
      </c>
      <c r="AZ173" s="97">
        <f t="shared" si="688"/>
        <v>0</v>
      </c>
      <c r="BA173" s="98">
        <f t="shared" si="689"/>
        <v>0</v>
      </c>
      <c r="BB173" s="98">
        <f t="shared" si="690"/>
        <v>0</v>
      </c>
      <c r="BC173" s="99"/>
      <c r="BD173" s="90"/>
      <c r="BE173" s="90"/>
      <c r="BF173" s="90"/>
      <c r="BG173" s="90"/>
      <c r="BH173" s="90"/>
      <c r="BI173" s="98">
        <f t="shared" si="691"/>
        <v>0</v>
      </c>
      <c r="BJ173" s="90"/>
      <c r="BK173" s="90"/>
      <c r="BL173" s="90"/>
      <c r="BM173" s="90">
        <f t="shared" si="692"/>
        <v>0</v>
      </c>
      <c r="BN173" s="90">
        <f t="shared" si="693"/>
        <v>0</v>
      </c>
      <c r="BO173" s="9">
        <v>40555</v>
      </c>
      <c r="BP173" s="46" t="s">
        <v>225</v>
      </c>
      <c r="BQ173" s="95">
        <f t="shared" si="694"/>
        <v>0</v>
      </c>
      <c r="BR173" s="95">
        <v>0</v>
      </c>
      <c r="BS173" s="95">
        <f t="shared" si="696"/>
        <v>0</v>
      </c>
      <c r="BT173" s="98">
        <f t="shared" si="697"/>
        <v>0</v>
      </c>
      <c r="BU173" s="98">
        <f t="shared" si="698"/>
        <v>0</v>
      </c>
      <c r="BV173" s="86"/>
      <c r="BW173" s="87"/>
      <c r="BX173" s="87"/>
      <c r="BY173" s="87"/>
      <c r="BZ173" s="87"/>
      <c r="CA173" s="87"/>
      <c r="CB173" s="85">
        <f t="shared" si="699"/>
        <v>0</v>
      </c>
      <c r="CC173" s="87"/>
      <c r="CD173" s="87"/>
      <c r="CE173" s="87"/>
      <c r="CF173" s="90">
        <f t="shared" si="700"/>
        <v>0</v>
      </c>
      <c r="CG173" s="90">
        <f t="shared" si="701"/>
        <v>0</v>
      </c>
      <c r="CH173" s="9">
        <v>40555</v>
      </c>
      <c r="CI173" s="46" t="s">
        <v>225</v>
      </c>
      <c r="CJ173" s="101">
        <f t="shared" si="702"/>
        <v>0</v>
      </c>
      <c r="CK173" s="101">
        <v>0</v>
      </c>
      <c r="CL173" s="101">
        <f t="shared" si="704"/>
        <v>0</v>
      </c>
    </row>
    <row r="174" spans="1:90" x14ac:dyDescent="0.25">
      <c r="A174" s="5">
        <v>1455</v>
      </c>
      <c r="B174" s="2">
        <v>600023401</v>
      </c>
      <c r="C174" s="7">
        <v>46748059</v>
      </c>
      <c r="D174" s="8" t="s">
        <v>54</v>
      </c>
      <c r="E174" s="2">
        <v>3143</v>
      </c>
      <c r="F174" s="2" t="s">
        <v>95</v>
      </c>
      <c r="G174" s="7" t="s">
        <v>96</v>
      </c>
      <c r="H174" s="41">
        <f t="shared" si="668"/>
        <v>0</v>
      </c>
      <c r="I174" s="41">
        <f t="shared" si="669"/>
        <v>0</v>
      </c>
      <c r="J174" s="5"/>
      <c r="K174" s="9"/>
      <c r="L174" s="9"/>
      <c r="M174" s="9"/>
      <c r="N174" s="9"/>
      <c r="O174" s="9"/>
      <c r="P174" s="41">
        <f t="shared" si="670"/>
        <v>0</v>
      </c>
      <c r="Q174" s="9"/>
      <c r="R174" s="9"/>
      <c r="S174" s="9"/>
      <c r="T174" s="73">
        <f t="shared" si="671"/>
        <v>0</v>
      </c>
      <c r="U174" s="73">
        <f t="shared" si="672"/>
        <v>0</v>
      </c>
      <c r="V174" s="9">
        <f t="shared" si="673"/>
        <v>0</v>
      </c>
      <c r="W174" s="9">
        <f t="shared" si="674"/>
        <v>0</v>
      </c>
      <c r="X174" s="46" t="s">
        <v>225</v>
      </c>
      <c r="Y174" s="9">
        <v>21384</v>
      </c>
      <c r="Z174" s="78">
        <f t="shared" si="675"/>
        <v>0</v>
      </c>
      <c r="AA174" s="78">
        <f t="shared" si="676"/>
        <v>0</v>
      </c>
      <c r="AB174" s="78">
        <f t="shared" si="677"/>
        <v>0</v>
      </c>
      <c r="AC174" s="47">
        <v>0</v>
      </c>
      <c r="AD174" s="47">
        <v>0</v>
      </c>
      <c r="AE174" s="47">
        <f t="shared" si="678"/>
        <v>0</v>
      </c>
      <c r="AF174" s="41">
        <f t="shared" si="679"/>
        <v>0</v>
      </c>
      <c r="AG174" s="41">
        <f t="shared" si="680"/>
        <v>0</v>
      </c>
      <c r="AH174" s="5"/>
      <c r="AI174" s="87"/>
      <c r="AJ174" s="87"/>
      <c r="AK174" s="87"/>
      <c r="AL174" s="9"/>
      <c r="AM174" s="9"/>
      <c r="AN174" s="85">
        <f t="shared" si="681"/>
        <v>0</v>
      </c>
      <c r="AO174" s="9"/>
      <c r="AP174" s="9"/>
      <c r="AQ174" s="9"/>
      <c r="AR174" s="90">
        <f t="shared" si="682"/>
        <v>0</v>
      </c>
      <c r="AS174" s="90">
        <f t="shared" si="683"/>
        <v>0</v>
      </c>
      <c r="AT174" s="46" t="s">
        <v>225</v>
      </c>
      <c r="AU174" s="9">
        <v>21384</v>
      </c>
      <c r="AV174" s="95">
        <v>0</v>
      </c>
      <c r="AW174" s="95">
        <f t="shared" si="685"/>
        <v>0</v>
      </c>
      <c r="AX174" s="95">
        <f t="shared" si="686"/>
        <v>0</v>
      </c>
      <c r="AY174" s="97">
        <f t="shared" si="687"/>
        <v>0</v>
      </c>
      <c r="AZ174" s="97">
        <f t="shared" si="688"/>
        <v>0</v>
      </c>
      <c r="BA174" s="98">
        <f t="shared" si="689"/>
        <v>0</v>
      </c>
      <c r="BB174" s="98">
        <f t="shared" si="690"/>
        <v>0</v>
      </c>
      <c r="BC174" s="99"/>
      <c r="BD174" s="90"/>
      <c r="BE174" s="90"/>
      <c r="BF174" s="90"/>
      <c r="BG174" s="90"/>
      <c r="BH174" s="90"/>
      <c r="BI174" s="98">
        <f t="shared" si="691"/>
        <v>0</v>
      </c>
      <c r="BJ174" s="90"/>
      <c r="BK174" s="90"/>
      <c r="BL174" s="90"/>
      <c r="BM174" s="90">
        <f t="shared" si="692"/>
        <v>0</v>
      </c>
      <c r="BN174" s="90">
        <f t="shared" si="693"/>
        <v>0</v>
      </c>
      <c r="BO174" s="46" t="s">
        <v>225</v>
      </c>
      <c r="BP174" s="9">
        <v>21384</v>
      </c>
      <c r="BQ174" s="95">
        <v>0</v>
      </c>
      <c r="BR174" s="95">
        <f t="shared" si="695"/>
        <v>0</v>
      </c>
      <c r="BS174" s="95">
        <f t="shared" si="696"/>
        <v>0</v>
      </c>
      <c r="BT174" s="98">
        <f t="shared" si="697"/>
        <v>0</v>
      </c>
      <c r="BU174" s="98">
        <f t="shared" si="698"/>
        <v>0</v>
      </c>
      <c r="BV174" s="86"/>
      <c r="BW174" s="87"/>
      <c r="BX174" s="87"/>
      <c r="BY174" s="87"/>
      <c r="BZ174" s="87"/>
      <c r="CA174" s="87"/>
      <c r="CB174" s="85">
        <f t="shared" si="699"/>
        <v>0</v>
      </c>
      <c r="CC174" s="87"/>
      <c r="CD174" s="87"/>
      <c r="CE174" s="87"/>
      <c r="CF174" s="90">
        <f t="shared" si="700"/>
        <v>0</v>
      </c>
      <c r="CG174" s="90">
        <f t="shared" si="701"/>
        <v>0</v>
      </c>
      <c r="CH174" s="46" t="s">
        <v>225</v>
      </c>
      <c r="CI174" s="9">
        <v>21384</v>
      </c>
      <c r="CJ174" s="101">
        <v>0</v>
      </c>
      <c r="CK174" s="101">
        <f t="shared" si="703"/>
        <v>0</v>
      </c>
      <c r="CL174" s="101">
        <f t="shared" si="704"/>
        <v>0</v>
      </c>
    </row>
    <row r="175" spans="1:90" x14ac:dyDescent="0.25">
      <c r="A175" s="5">
        <v>1455</v>
      </c>
      <c r="B175" s="2">
        <v>600023401</v>
      </c>
      <c r="C175" s="7">
        <v>46748059</v>
      </c>
      <c r="D175" s="8" t="s">
        <v>54</v>
      </c>
      <c r="E175" s="2">
        <v>3145</v>
      </c>
      <c r="F175" s="2" t="s">
        <v>52</v>
      </c>
      <c r="G175" s="7" t="s">
        <v>96</v>
      </c>
      <c r="H175" s="41">
        <f t="shared" si="668"/>
        <v>0</v>
      </c>
      <c r="I175" s="41">
        <f t="shared" si="669"/>
        <v>0</v>
      </c>
      <c r="J175" s="5"/>
      <c r="K175" s="9"/>
      <c r="L175" s="9"/>
      <c r="M175" s="9"/>
      <c r="N175" s="9"/>
      <c r="O175" s="9"/>
      <c r="P175" s="41">
        <f t="shared" si="670"/>
        <v>0</v>
      </c>
      <c r="Q175" s="9"/>
      <c r="R175" s="9"/>
      <c r="S175" s="9"/>
      <c r="T175" s="73">
        <f t="shared" si="671"/>
        <v>0</v>
      </c>
      <c r="U175" s="73">
        <f t="shared" si="672"/>
        <v>0</v>
      </c>
      <c r="V175" s="9">
        <f t="shared" si="673"/>
        <v>0</v>
      </c>
      <c r="W175" s="9">
        <f t="shared" si="674"/>
        <v>0</v>
      </c>
      <c r="X175" s="9">
        <v>40560</v>
      </c>
      <c r="Y175" s="9">
        <v>25488</v>
      </c>
      <c r="Z175" s="78">
        <f t="shared" si="675"/>
        <v>0</v>
      </c>
      <c r="AA175" s="78">
        <f t="shared" si="676"/>
        <v>0</v>
      </c>
      <c r="AB175" s="78">
        <f t="shared" si="677"/>
        <v>0</v>
      </c>
      <c r="AC175" s="47">
        <v>0</v>
      </c>
      <c r="AD175" s="47">
        <v>0</v>
      </c>
      <c r="AE175" s="47">
        <f t="shared" si="678"/>
        <v>0</v>
      </c>
      <c r="AF175" s="41">
        <f t="shared" si="679"/>
        <v>0</v>
      </c>
      <c r="AG175" s="41">
        <f t="shared" si="680"/>
        <v>0</v>
      </c>
      <c r="AH175" s="5"/>
      <c r="AI175" s="87"/>
      <c r="AJ175" s="87"/>
      <c r="AK175" s="87"/>
      <c r="AL175" s="9"/>
      <c r="AM175" s="9"/>
      <c r="AN175" s="85">
        <f t="shared" si="681"/>
        <v>0</v>
      </c>
      <c r="AO175" s="9"/>
      <c r="AP175" s="9"/>
      <c r="AQ175" s="9"/>
      <c r="AR175" s="90">
        <f t="shared" si="682"/>
        <v>0</v>
      </c>
      <c r="AS175" s="90">
        <f t="shared" si="683"/>
        <v>0</v>
      </c>
      <c r="AT175" s="9">
        <v>40560</v>
      </c>
      <c r="AU175" s="9">
        <v>25488</v>
      </c>
      <c r="AV175" s="95">
        <f t="shared" si="684"/>
        <v>0</v>
      </c>
      <c r="AW175" s="95">
        <f t="shared" si="685"/>
        <v>0</v>
      </c>
      <c r="AX175" s="95">
        <f t="shared" si="686"/>
        <v>0</v>
      </c>
      <c r="AY175" s="97">
        <f t="shared" si="687"/>
        <v>0</v>
      </c>
      <c r="AZ175" s="97">
        <f t="shared" si="688"/>
        <v>0</v>
      </c>
      <c r="BA175" s="98">
        <f t="shared" si="689"/>
        <v>0</v>
      </c>
      <c r="BB175" s="98">
        <f t="shared" si="690"/>
        <v>0</v>
      </c>
      <c r="BC175" s="99"/>
      <c r="BD175" s="90"/>
      <c r="BE175" s="90"/>
      <c r="BF175" s="90"/>
      <c r="BG175" s="90"/>
      <c r="BH175" s="90"/>
      <c r="BI175" s="98">
        <f t="shared" si="691"/>
        <v>0</v>
      </c>
      <c r="BJ175" s="90"/>
      <c r="BK175" s="90"/>
      <c r="BL175" s="90"/>
      <c r="BM175" s="90">
        <f t="shared" si="692"/>
        <v>0</v>
      </c>
      <c r="BN175" s="90">
        <f t="shared" si="693"/>
        <v>0</v>
      </c>
      <c r="BO175" s="9">
        <v>40560</v>
      </c>
      <c r="BP175" s="9">
        <v>25488</v>
      </c>
      <c r="BQ175" s="95">
        <f t="shared" si="694"/>
        <v>0</v>
      </c>
      <c r="BR175" s="95">
        <f t="shared" si="695"/>
        <v>0</v>
      </c>
      <c r="BS175" s="95">
        <f t="shared" si="696"/>
        <v>0</v>
      </c>
      <c r="BT175" s="98">
        <f t="shared" si="697"/>
        <v>0</v>
      </c>
      <c r="BU175" s="98">
        <f t="shared" si="698"/>
        <v>0</v>
      </c>
      <c r="BV175" s="86"/>
      <c r="BW175" s="87"/>
      <c r="BX175" s="87"/>
      <c r="BY175" s="87"/>
      <c r="BZ175" s="87"/>
      <c r="CA175" s="87"/>
      <c r="CB175" s="85">
        <f t="shared" si="699"/>
        <v>0</v>
      </c>
      <c r="CC175" s="87"/>
      <c r="CD175" s="87"/>
      <c r="CE175" s="87"/>
      <c r="CF175" s="90">
        <f t="shared" si="700"/>
        <v>0</v>
      </c>
      <c r="CG175" s="90">
        <f t="shared" si="701"/>
        <v>0</v>
      </c>
      <c r="CH175" s="9">
        <v>40560</v>
      </c>
      <c r="CI175" s="9">
        <v>25488</v>
      </c>
      <c r="CJ175" s="101">
        <f t="shared" si="702"/>
        <v>0</v>
      </c>
      <c r="CK175" s="101">
        <f t="shared" si="703"/>
        <v>0</v>
      </c>
      <c r="CL175" s="101">
        <f t="shared" si="704"/>
        <v>0</v>
      </c>
    </row>
    <row r="176" spans="1:90" x14ac:dyDescent="0.25">
      <c r="A176" s="30"/>
      <c r="B176" s="31"/>
      <c r="C176" s="32"/>
      <c r="D176" s="33" t="s">
        <v>183</v>
      </c>
      <c r="E176" s="31"/>
      <c r="F176" s="31"/>
      <c r="G176" s="32"/>
      <c r="H176" s="34">
        <f t="shared" ref="H176:AB176" si="705">SUBTOTAL(9,H166:H175)</f>
        <v>333200</v>
      </c>
      <c r="I176" s="34">
        <f t="shared" si="705"/>
        <v>223200</v>
      </c>
      <c r="J176" s="34">
        <f t="shared" si="705"/>
        <v>18</v>
      </c>
      <c r="K176" s="34">
        <f t="shared" si="705"/>
        <v>223200</v>
      </c>
      <c r="L176" s="34">
        <f t="shared" si="705"/>
        <v>0</v>
      </c>
      <c r="M176" s="34">
        <f t="shared" si="705"/>
        <v>0</v>
      </c>
      <c r="N176" s="34">
        <f t="shared" si="705"/>
        <v>0</v>
      </c>
      <c r="O176" s="34">
        <f t="shared" si="705"/>
        <v>0</v>
      </c>
      <c r="P176" s="34">
        <f t="shared" si="705"/>
        <v>110000</v>
      </c>
      <c r="Q176" s="34">
        <f t="shared" si="705"/>
        <v>0</v>
      </c>
      <c r="R176" s="34">
        <f t="shared" si="705"/>
        <v>110000</v>
      </c>
      <c r="S176" s="34">
        <f t="shared" si="705"/>
        <v>0</v>
      </c>
      <c r="T176" s="34">
        <f t="shared" si="705"/>
        <v>0</v>
      </c>
      <c r="U176" s="34">
        <f t="shared" si="705"/>
        <v>-110000</v>
      </c>
      <c r="V176" s="34">
        <f t="shared" si="705"/>
        <v>0</v>
      </c>
      <c r="W176" s="34">
        <f t="shared" si="705"/>
        <v>-71500</v>
      </c>
      <c r="X176" s="34">
        <f t="shared" si="705"/>
        <v>311280.98093321663</v>
      </c>
      <c r="Y176" s="34">
        <f t="shared" si="705"/>
        <v>156412</v>
      </c>
      <c r="Z176" s="48">
        <f t="shared" si="705"/>
        <v>0</v>
      </c>
      <c r="AA176" s="48">
        <f t="shared" si="705"/>
        <v>-0.52</v>
      </c>
      <c r="AB176" s="48">
        <f t="shared" si="705"/>
        <v>-0.52</v>
      </c>
      <c r="AC176" s="48">
        <v>0</v>
      </c>
      <c r="AD176" s="48">
        <v>-0.34</v>
      </c>
      <c r="AE176" s="48">
        <f t="shared" ref="AE176:AX176" si="706">SUBTOTAL(9,AE166:AE175)</f>
        <v>-0.34</v>
      </c>
      <c r="AF176" s="34">
        <f t="shared" si="706"/>
        <v>294120</v>
      </c>
      <c r="AG176" s="34">
        <f t="shared" si="706"/>
        <v>263400</v>
      </c>
      <c r="AH176" s="34">
        <f t="shared" si="706"/>
        <v>18</v>
      </c>
      <c r="AI176" s="34">
        <f t="shared" si="706"/>
        <v>223200</v>
      </c>
      <c r="AJ176" s="34">
        <f t="shared" si="706"/>
        <v>32200</v>
      </c>
      <c r="AK176" s="34">
        <f t="shared" si="706"/>
        <v>8000</v>
      </c>
      <c r="AL176" s="34">
        <f t="shared" si="706"/>
        <v>0</v>
      </c>
      <c r="AM176" s="34">
        <f t="shared" si="706"/>
        <v>0</v>
      </c>
      <c r="AN176" s="34">
        <f t="shared" si="706"/>
        <v>30720</v>
      </c>
      <c r="AO176" s="34">
        <f t="shared" si="706"/>
        <v>0</v>
      </c>
      <c r="AP176" s="34">
        <f t="shared" si="706"/>
        <v>30720</v>
      </c>
      <c r="AQ176" s="34">
        <f t="shared" si="706"/>
        <v>0</v>
      </c>
      <c r="AR176" s="34">
        <f t="shared" si="706"/>
        <v>-40200</v>
      </c>
      <c r="AS176" s="34">
        <f t="shared" si="706"/>
        <v>40780</v>
      </c>
      <c r="AT176" s="34">
        <f t="shared" si="706"/>
        <v>311280.98093321663</v>
      </c>
      <c r="AU176" s="34">
        <f t="shared" si="706"/>
        <v>156412</v>
      </c>
      <c r="AV176" s="48">
        <f t="shared" si="706"/>
        <v>-0.02</v>
      </c>
      <c r="AW176" s="48">
        <f t="shared" si="706"/>
        <v>0.2</v>
      </c>
      <c r="AX176" s="48">
        <f t="shared" si="706"/>
        <v>0.18000000000000002</v>
      </c>
      <c r="AY176"/>
      <c r="AZ176"/>
      <c r="BA176" s="34">
        <f t="shared" ref="BA176:BS176" si="707">SUBTOTAL(9,BA166:BA175)</f>
        <v>294120</v>
      </c>
      <c r="BB176" s="34">
        <f t="shared" si="707"/>
        <v>263400</v>
      </c>
      <c r="BC176" s="34">
        <f t="shared" si="707"/>
        <v>18</v>
      </c>
      <c r="BD176" s="34">
        <f t="shared" si="707"/>
        <v>223200</v>
      </c>
      <c r="BE176" s="34">
        <f t="shared" si="707"/>
        <v>32200</v>
      </c>
      <c r="BF176" s="34">
        <f t="shared" si="707"/>
        <v>8000</v>
      </c>
      <c r="BG176" s="34">
        <f t="shared" si="707"/>
        <v>0</v>
      </c>
      <c r="BH176" s="34">
        <f t="shared" si="707"/>
        <v>0</v>
      </c>
      <c r="BI176" s="34">
        <f t="shared" si="707"/>
        <v>30720</v>
      </c>
      <c r="BJ176" s="34">
        <f t="shared" si="707"/>
        <v>0</v>
      </c>
      <c r="BK176" s="34">
        <f t="shared" si="707"/>
        <v>30720</v>
      </c>
      <c r="BL176" s="34">
        <f t="shared" si="707"/>
        <v>0</v>
      </c>
      <c r="BM176" s="34">
        <f t="shared" si="707"/>
        <v>0</v>
      </c>
      <c r="BN176" s="34">
        <f t="shared" si="707"/>
        <v>0</v>
      </c>
      <c r="BO176" s="34">
        <f t="shared" si="707"/>
        <v>311280.98093321663</v>
      </c>
      <c r="BP176" s="34">
        <f t="shared" si="707"/>
        <v>156412</v>
      </c>
      <c r="BQ176" s="48">
        <f t="shared" si="707"/>
        <v>0</v>
      </c>
      <c r="BR176" s="48">
        <f t="shared" si="707"/>
        <v>0</v>
      </c>
      <c r="BS176" s="48">
        <f t="shared" si="707"/>
        <v>0</v>
      </c>
      <c r="BT176" s="34">
        <f t="shared" ref="BT176:CL176" si="708">SUBTOTAL(9,BT166:BT175)</f>
        <v>109970</v>
      </c>
      <c r="BU176" s="34">
        <f t="shared" si="708"/>
        <v>84050</v>
      </c>
      <c r="BV176" s="34">
        <f t="shared" si="708"/>
        <v>18</v>
      </c>
      <c r="BW176" s="34">
        <f t="shared" si="708"/>
        <v>46750</v>
      </c>
      <c r="BX176" s="34">
        <f t="shared" si="708"/>
        <v>32200</v>
      </c>
      <c r="BY176" s="34">
        <f t="shared" si="708"/>
        <v>5100</v>
      </c>
      <c r="BZ176" s="34">
        <f t="shared" si="708"/>
        <v>0</v>
      </c>
      <c r="CA176" s="34">
        <f t="shared" si="708"/>
        <v>0</v>
      </c>
      <c r="CB176" s="34">
        <f t="shared" si="708"/>
        <v>25920</v>
      </c>
      <c r="CC176" s="34">
        <f t="shared" si="708"/>
        <v>0</v>
      </c>
      <c r="CD176" s="34">
        <f t="shared" si="708"/>
        <v>25920</v>
      </c>
      <c r="CE176" s="34">
        <f t="shared" si="708"/>
        <v>0</v>
      </c>
      <c r="CF176" s="34">
        <f t="shared" si="708"/>
        <v>-179350</v>
      </c>
      <c r="CG176" s="34">
        <f t="shared" si="708"/>
        <v>-4800</v>
      </c>
      <c r="CH176" s="34">
        <f t="shared" si="708"/>
        <v>311280.98093321663</v>
      </c>
      <c r="CI176" s="34">
        <f t="shared" si="708"/>
        <v>156412</v>
      </c>
      <c r="CJ176" s="64">
        <f t="shared" si="708"/>
        <v>0.01</v>
      </c>
      <c r="CK176" s="64">
        <f t="shared" si="708"/>
        <v>0.02</v>
      </c>
      <c r="CL176" s="64">
        <f t="shared" si="708"/>
        <v>0.03</v>
      </c>
    </row>
    <row r="177" spans="1:90" x14ac:dyDescent="0.25">
      <c r="A177" s="26">
        <v>1456</v>
      </c>
      <c r="B177" s="6">
        <v>600023427</v>
      </c>
      <c r="C177" s="27">
        <v>46749799</v>
      </c>
      <c r="D177" s="28" t="s">
        <v>56</v>
      </c>
      <c r="E177" s="6">
        <v>3112</v>
      </c>
      <c r="F177" s="6" t="s">
        <v>72</v>
      </c>
      <c r="G177" s="6" t="s">
        <v>19</v>
      </c>
      <c r="H177" s="41">
        <f t="shared" ref="H177:H186" si="709">I177+P177</f>
        <v>0</v>
      </c>
      <c r="I177" s="41">
        <f t="shared" ref="I177:I186" si="710">K177+L177+M177+N177+O177</f>
        <v>0</v>
      </c>
      <c r="J177" s="5"/>
      <c r="K177" s="9"/>
      <c r="L177" s="9"/>
      <c r="M177" s="9"/>
      <c r="N177" s="9"/>
      <c r="O177" s="9"/>
      <c r="P177" s="41">
        <f t="shared" ref="P177:P186" si="711">Q177+R177+S177</f>
        <v>0</v>
      </c>
      <c r="Q177" s="9"/>
      <c r="R177" s="9"/>
      <c r="S177" s="9"/>
      <c r="T177" s="73">
        <f t="shared" ref="T177:T186" si="712">(L177+M177+N177)*-1</f>
        <v>0</v>
      </c>
      <c r="U177" s="73">
        <f t="shared" ref="U177:U186" si="713">(Q177+R177)*-1</f>
        <v>0</v>
      </c>
      <c r="V177" s="9">
        <f t="shared" ref="V177:V186" si="714">ROUND(T177*0.65,0)</f>
        <v>0</v>
      </c>
      <c r="W177" s="9">
        <f t="shared" ref="W177:W186" si="715">ROUND(U177*0.65,0)</f>
        <v>0</v>
      </c>
      <c r="X177" s="9">
        <v>42546.490466608309</v>
      </c>
      <c r="Y177" s="9">
        <v>20190</v>
      </c>
      <c r="Z177" s="78">
        <f t="shared" ref="Z177:Z186" si="716">IF(T177=0,0,ROUND((T177+L177)/X177/10,2))</f>
        <v>0</v>
      </c>
      <c r="AA177" s="78">
        <f t="shared" ref="AA177:AA186" si="717">IF(U177=0,0,ROUND((U177+Q177)/Y177/10,2))</f>
        <v>0</v>
      </c>
      <c r="AB177" s="78">
        <f t="shared" ref="AB177:AB186" si="718">Z177+AA177</f>
        <v>0</v>
      </c>
      <c r="AC177" s="47">
        <v>0</v>
      </c>
      <c r="AD177" s="47">
        <v>0</v>
      </c>
      <c r="AE177" s="47">
        <f t="shared" ref="AE177:AE186" si="719">AC177+AD177</f>
        <v>0</v>
      </c>
      <c r="AF177" s="41">
        <f t="shared" ref="AF177:AF186" si="720">AG177+AN177</f>
        <v>0</v>
      </c>
      <c r="AG177" s="41">
        <f t="shared" ref="AG177:AG186" si="721">AI177+AJ177+AK177+AL177+AM177</f>
        <v>0</v>
      </c>
      <c r="AH177" s="5"/>
      <c r="AI177" s="9"/>
      <c r="AJ177" s="9"/>
      <c r="AK177" s="9"/>
      <c r="AL177" s="9"/>
      <c r="AM177" s="9"/>
      <c r="AN177" s="41">
        <f t="shared" ref="AN177:AN186" si="722">AO177+AP177+AQ177</f>
        <v>0</v>
      </c>
      <c r="AO177" s="9"/>
      <c r="AP177" s="9"/>
      <c r="AQ177" s="9"/>
      <c r="AR177" s="90">
        <f t="shared" ref="AR177:AR186" si="723">((AL177+AK177+AJ177)-((V177)*-1))*-1</f>
        <v>0</v>
      </c>
      <c r="AS177" s="90">
        <f t="shared" ref="AS177:AS186" si="724">((AO177+AP177)-((W177)*-1))*-1</f>
        <v>0</v>
      </c>
      <c r="AT177" s="9">
        <v>42546.490466608309</v>
      </c>
      <c r="AU177" s="9">
        <v>20190</v>
      </c>
      <c r="AV177" s="95">
        <f t="shared" ref="AV177:AV186" si="725">ROUND((AY177/AT177/10)+(AC177),2)*-1</f>
        <v>0</v>
      </c>
      <c r="AW177" s="95">
        <f t="shared" ref="AW177:AW186" si="726">ROUND((AZ177/AU177/10)+AD177,2)*-1</f>
        <v>0</v>
      </c>
      <c r="AX177" s="95">
        <f t="shared" ref="AX177:AX186" si="727">AV177+AW177</f>
        <v>0</v>
      </c>
      <c r="AY177" s="97">
        <f t="shared" ref="AY177:AY186" si="728">AK177+AL177</f>
        <v>0</v>
      </c>
      <c r="AZ177" s="97">
        <f t="shared" ref="AZ177:AZ186" si="729">AP177</f>
        <v>0</v>
      </c>
      <c r="BA177" s="98">
        <f t="shared" ref="BA177:BA186" si="730">BB177+BI177</f>
        <v>0</v>
      </c>
      <c r="BB177" s="98">
        <f t="shared" ref="BB177:BB186" si="731">BD177+BE177+BF177+BG177+BH177</f>
        <v>0</v>
      </c>
      <c r="BC177" s="99"/>
      <c r="BD177" s="90"/>
      <c r="BE177" s="90"/>
      <c r="BF177" s="90"/>
      <c r="BG177" s="90"/>
      <c r="BH177" s="90"/>
      <c r="BI177" s="98">
        <f t="shared" ref="BI177:BI186" si="732">BJ177+BK177+BL177</f>
        <v>0</v>
      </c>
      <c r="BJ177" s="90"/>
      <c r="BK177" s="90"/>
      <c r="BL177" s="90"/>
      <c r="BM177" s="90">
        <f t="shared" ref="BM177:BM186" si="733">(BE177+BF177+BG177)-(AJ177+AK177+AL177)</f>
        <v>0</v>
      </c>
      <c r="BN177" s="90">
        <f t="shared" ref="BN177:BN186" si="734">(BJ177+BK177)-(AO177+AP177)</f>
        <v>0</v>
      </c>
      <c r="BO177" s="9">
        <v>42546.490466608309</v>
      </c>
      <c r="BP177" s="9">
        <v>20190</v>
      </c>
      <c r="BQ177" s="95">
        <f t="shared" ref="BQ177:BQ186" si="735">ROUND(((BF177+BG177)-(AK177+AL177))/BO177/10,2)*-1</f>
        <v>0</v>
      </c>
      <c r="BR177" s="95">
        <f t="shared" ref="BR177:BR186" si="736">ROUND(((BK177-AP177)/BP177/10),2)*-1</f>
        <v>0</v>
      </c>
      <c r="BS177" s="95">
        <f t="shared" ref="BS177:BS186" si="737">BQ177+BR177</f>
        <v>0</v>
      </c>
      <c r="BT177" s="98">
        <f t="shared" ref="BT177:BT186" si="738">BU177+CB177</f>
        <v>0</v>
      </c>
      <c r="BU177" s="98">
        <f t="shared" ref="BU177:BU186" si="739">BW177+BX177+BY177+BZ177+CA177</f>
        <v>0</v>
      </c>
      <c r="BV177" s="99"/>
      <c r="BW177" s="90"/>
      <c r="BX177" s="90"/>
      <c r="BY177" s="90"/>
      <c r="BZ177" s="90"/>
      <c r="CA177" s="90"/>
      <c r="CB177" s="98">
        <f t="shared" ref="CB177:CB186" si="740">CC177+CD177+CE177</f>
        <v>0</v>
      </c>
      <c r="CC177" s="90"/>
      <c r="CD177" s="90"/>
      <c r="CE177" s="90"/>
      <c r="CF177" s="90">
        <f t="shared" ref="CF177:CF186" si="741">(BX177+BY177+BZ177)-(BE177+BF177+BG177)</f>
        <v>0</v>
      </c>
      <c r="CG177" s="90">
        <f t="shared" ref="CG177:CG186" si="742">(CC177+CD177)-(BJ177+BK177)</f>
        <v>0</v>
      </c>
      <c r="CH177" s="9">
        <v>42546.490466608309</v>
      </c>
      <c r="CI177" s="9">
        <v>20190</v>
      </c>
      <c r="CJ177" s="101">
        <f t="shared" ref="CJ177:CJ186" si="743">ROUND(((BY177+BZ177)-(BF177+BG177))/CH177/10,2)*-1</f>
        <v>0</v>
      </c>
      <c r="CK177" s="101">
        <f t="shared" ref="CK177:CK186" si="744">ROUND(((CD177-BK177)/CI177/10),2)*-1</f>
        <v>0</v>
      </c>
      <c r="CL177" s="101">
        <f t="shared" ref="CL177:CL186" si="745">CJ177+CK177</f>
        <v>0</v>
      </c>
    </row>
    <row r="178" spans="1:90" x14ac:dyDescent="0.25">
      <c r="A178" s="5">
        <v>1456</v>
      </c>
      <c r="B178" s="2">
        <v>600023427</v>
      </c>
      <c r="C178" s="7">
        <v>46749799</v>
      </c>
      <c r="D178" s="8" t="s">
        <v>56</v>
      </c>
      <c r="E178" s="2">
        <v>3112</v>
      </c>
      <c r="F178" s="2" t="s">
        <v>73</v>
      </c>
      <c r="G178" s="2" t="s">
        <v>19</v>
      </c>
      <c r="H178" s="41">
        <f t="shared" si="709"/>
        <v>0</v>
      </c>
      <c r="I178" s="41">
        <f t="shared" si="710"/>
        <v>0</v>
      </c>
      <c r="J178" s="5"/>
      <c r="K178" s="9"/>
      <c r="L178" s="9"/>
      <c r="M178" s="9"/>
      <c r="N178" s="9"/>
      <c r="O178" s="9"/>
      <c r="P178" s="41">
        <f t="shared" si="711"/>
        <v>0</v>
      </c>
      <c r="Q178" s="9"/>
      <c r="R178" s="9"/>
      <c r="S178" s="9"/>
      <c r="T178" s="73">
        <f t="shared" si="712"/>
        <v>0</v>
      </c>
      <c r="U178" s="73">
        <f t="shared" si="713"/>
        <v>0</v>
      </c>
      <c r="V178" s="9">
        <f t="shared" si="714"/>
        <v>0</v>
      </c>
      <c r="W178" s="9">
        <f t="shared" si="715"/>
        <v>0</v>
      </c>
      <c r="X178" s="9">
        <v>42546.490466608309</v>
      </c>
      <c r="Y178" s="9">
        <v>20190</v>
      </c>
      <c r="Z178" s="78">
        <f t="shared" si="716"/>
        <v>0</v>
      </c>
      <c r="AA178" s="78">
        <f t="shared" si="717"/>
        <v>0</v>
      </c>
      <c r="AB178" s="78">
        <f t="shared" si="718"/>
        <v>0</v>
      </c>
      <c r="AC178" s="47">
        <v>0</v>
      </c>
      <c r="AD178" s="47">
        <v>0</v>
      </c>
      <c r="AE178" s="47">
        <f t="shared" si="719"/>
        <v>0</v>
      </c>
      <c r="AF178" s="41">
        <f t="shared" si="720"/>
        <v>0</v>
      </c>
      <c r="AG178" s="41">
        <f t="shared" si="721"/>
        <v>0</v>
      </c>
      <c r="AH178" s="5"/>
      <c r="AI178" s="9"/>
      <c r="AJ178" s="9"/>
      <c r="AK178" s="9"/>
      <c r="AL178" s="9"/>
      <c r="AM178" s="9"/>
      <c r="AN178" s="41">
        <f t="shared" si="722"/>
        <v>0</v>
      </c>
      <c r="AO178" s="9"/>
      <c r="AP178" s="9"/>
      <c r="AQ178" s="9"/>
      <c r="AR178" s="90">
        <f t="shared" si="723"/>
        <v>0</v>
      </c>
      <c r="AS178" s="90">
        <f t="shared" si="724"/>
        <v>0</v>
      </c>
      <c r="AT178" s="9">
        <v>42546.490466608309</v>
      </c>
      <c r="AU178" s="9">
        <v>20190</v>
      </c>
      <c r="AV178" s="95">
        <f t="shared" si="725"/>
        <v>0</v>
      </c>
      <c r="AW178" s="95">
        <f t="shared" si="726"/>
        <v>0</v>
      </c>
      <c r="AX178" s="95">
        <f t="shared" si="727"/>
        <v>0</v>
      </c>
      <c r="AY178" s="97">
        <f t="shared" si="728"/>
        <v>0</v>
      </c>
      <c r="AZ178" s="97">
        <f t="shared" si="729"/>
        <v>0</v>
      </c>
      <c r="BA178" s="98">
        <f t="shared" si="730"/>
        <v>0</v>
      </c>
      <c r="BB178" s="98">
        <f t="shared" si="731"/>
        <v>0</v>
      </c>
      <c r="BC178" s="99"/>
      <c r="BD178" s="90"/>
      <c r="BE178" s="90"/>
      <c r="BF178" s="90"/>
      <c r="BG178" s="90"/>
      <c r="BH178" s="90"/>
      <c r="BI178" s="98">
        <f t="shared" si="732"/>
        <v>0</v>
      </c>
      <c r="BJ178" s="90"/>
      <c r="BK178" s="90"/>
      <c r="BL178" s="90"/>
      <c r="BM178" s="90">
        <f t="shared" si="733"/>
        <v>0</v>
      </c>
      <c r="BN178" s="90">
        <f t="shared" si="734"/>
        <v>0</v>
      </c>
      <c r="BO178" s="9">
        <v>42546.490466608309</v>
      </c>
      <c r="BP178" s="9">
        <v>20190</v>
      </c>
      <c r="BQ178" s="95">
        <f t="shared" si="735"/>
        <v>0</v>
      </c>
      <c r="BR178" s="95">
        <f t="shared" si="736"/>
        <v>0</v>
      </c>
      <c r="BS178" s="95">
        <f t="shared" si="737"/>
        <v>0</v>
      </c>
      <c r="BT178" s="98">
        <f t="shared" si="738"/>
        <v>0</v>
      </c>
      <c r="BU178" s="98">
        <f t="shared" si="739"/>
        <v>0</v>
      </c>
      <c r="BV178" s="99"/>
      <c r="BW178" s="90"/>
      <c r="BX178" s="90"/>
      <c r="BY178" s="90"/>
      <c r="BZ178" s="90"/>
      <c r="CA178" s="90"/>
      <c r="CB178" s="98">
        <f t="shared" si="740"/>
        <v>0</v>
      </c>
      <c r="CC178" s="90"/>
      <c r="CD178" s="90"/>
      <c r="CE178" s="90"/>
      <c r="CF178" s="90">
        <f t="shared" si="741"/>
        <v>0</v>
      </c>
      <c r="CG178" s="90">
        <f t="shared" si="742"/>
        <v>0</v>
      </c>
      <c r="CH178" s="9">
        <v>42546.490466608309</v>
      </c>
      <c r="CI178" s="9">
        <v>20190</v>
      </c>
      <c r="CJ178" s="101">
        <f t="shared" si="743"/>
        <v>0</v>
      </c>
      <c r="CK178" s="101">
        <f t="shared" si="744"/>
        <v>0</v>
      </c>
      <c r="CL178" s="101">
        <f t="shared" si="745"/>
        <v>0</v>
      </c>
    </row>
    <row r="179" spans="1:90" x14ac:dyDescent="0.25">
      <c r="A179" s="5">
        <v>1456</v>
      </c>
      <c r="B179" s="2">
        <v>600023427</v>
      </c>
      <c r="C179" s="7">
        <v>46749799</v>
      </c>
      <c r="D179" s="8" t="s">
        <v>56</v>
      </c>
      <c r="E179" s="2">
        <v>3114</v>
      </c>
      <c r="F179" s="2" t="s">
        <v>74</v>
      </c>
      <c r="G179" s="2" t="s">
        <v>19</v>
      </c>
      <c r="H179" s="41">
        <f t="shared" si="709"/>
        <v>410000</v>
      </c>
      <c r="I179" s="41">
        <f t="shared" si="710"/>
        <v>150000</v>
      </c>
      <c r="J179" s="5"/>
      <c r="K179" s="9"/>
      <c r="L179" s="9"/>
      <c r="M179" s="9">
        <v>150000</v>
      </c>
      <c r="N179" s="9"/>
      <c r="O179" s="9"/>
      <c r="P179" s="41">
        <f t="shared" si="711"/>
        <v>260000</v>
      </c>
      <c r="Q179" s="9"/>
      <c r="R179" s="9">
        <v>260000</v>
      </c>
      <c r="S179" s="9"/>
      <c r="T179" s="73">
        <f t="shared" si="712"/>
        <v>-150000</v>
      </c>
      <c r="U179" s="73">
        <f t="shared" si="713"/>
        <v>-260000</v>
      </c>
      <c r="V179" s="9">
        <f t="shared" si="714"/>
        <v>-97500</v>
      </c>
      <c r="W179" s="9">
        <f t="shared" si="715"/>
        <v>-169000</v>
      </c>
      <c r="X179" s="9">
        <v>52259</v>
      </c>
      <c r="Y179" s="9">
        <v>21350</v>
      </c>
      <c r="Z179" s="78">
        <f t="shared" si="716"/>
        <v>-0.28999999999999998</v>
      </c>
      <c r="AA179" s="78">
        <f t="shared" si="717"/>
        <v>-1.22</v>
      </c>
      <c r="AB179" s="78">
        <f t="shared" si="718"/>
        <v>-1.51</v>
      </c>
      <c r="AC179" s="47">
        <v>-0.19</v>
      </c>
      <c r="AD179" s="47">
        <v>-0.79</v>
      </c>
      <c r="AE179" s="47">
        <f t="shared" si="719"/>
        <v>-0.98</v>
      </c>
      <c r="AF179" s="41">
        <f t="shared" si="720"/>
        <v>410000</v>
      </c>
      <c r="AG179" s="41">
        <f t="shared" si="721"/>
        <v>150000</v>
      </c>
      <c r="AH179" s="5"/>
      <c r="AI179" s="9"/>
      <c r="AJ179" s="9"/>
      <c r="AK179" s="9">
        <v>150000</v>
      </c>
      <c r="AL179" s="9"/>
      <c r="AM179" s="9"/>
      <c r="AN179" s="41">
        <f t="shared" si="722"/>
        <v>260000</v>
      </c>
      <c r="AO179" s="9"/>
      <c r="AP179" s="9">
        <v>260000</v>
      </c>
      <c r="AQ179" s="9"/>
      <c r="AR179" s="90">
        <f t="shared" si="723"/>
        <v>-52500</v>
      </c>
      <c r="AS179" s="90">
        <f t="shared" si="724"/>
        <v>-91000</v>
      </c>
      <c r="AT179" s="9">
        <v>52259</v>
      </c>
      <c r="AU179" s="9">
        <v>21350</v>
      </c>
      <c r="AV179" s="95">
        <f t="shared" si="725"/>
        <v>-0.1</v>
      </c>
      <c r="AW179" s="95">
        <f t="shared" si="726"/>
        <v>-0.43</v>
      </c>
      <c r="AX179" s="95">
        <f t="shared" si="727"/>
        <v>-0.53</v>
      </c>
      <c r="AY179" s="97">
        <f t="shared" si="728"/>
        <v>150000</v>
      </c>
      <c r="AZ179" s="97">
        <f t="shared" si="729"/>
        <v>260000</v>
      </c>
      <c r="BA179" s="98">
        <f t="shared" si="730"/>
        <v>410000</v>
      </c>
      <c r="BB179" s="98">
        <f t="shared" si="731"/>
        <v>150000</v>
      </c>
      <c r="BC179" s="99"/>
      <c r="BD179" s="90"/>
      <c r="BE179" s="90"/>
      <c r="BF179" s="90">
        <v>150000</v>
      </c>
      <c r="BG179" s="90"/>
      <c r="BH179" s="90"/>
      <c r="BI179" s="98">
        <f t="shared" si="732"/>
        <v>260000</v>
      </c>
      <c r="BJ179" s="90"/>
      <c r="BK179" s="90">
        <v>260000</v>
      </c>
      <c r="BL179" s="90"/>
      <c r="BM179" s="90">
        <f t="shared" si="733"/>
        <v>0</v>
      </c>
      <c r="BN179" s="90">
        <f t="shared" si="734"/>
        <v>0</v>
      </c>
      <c r="BO179" s="9">
        <v>52259</v>
      </c>
      <c r="BP179" s="9">
        <v>21350</v>
      </c>
      <c r="BQ179" s="95">
        <f t="shared" si="735"/>
        <v>0</v>
      </c>
      <c r="BR179" s="95">
        <f t="shared" si="736"/>
        <v>0</v>
      </c>
      <c r="BS179" s="95">
        <f t="shared" si="737"/>
        <v>0</v>
      </c>
      <c r="BT179" s="98">
        <f t="shared" si="738"/>
        <v>410000</v>
      </c>
      <c r="BU179" s="98">
        <f t="shared" si="739"/>
        <v>150000</v>
      </c>
      <c r="BV179" s="99"/>
      <c r="BW179" s="90"/>
      <c r="BX179" s="90"/>
      <c r="BY179" s="90">
        <v>150000</v>
      </c>
      <c r="BZ179" s="90"/>
      <c r="CA179" s="90"/>
      <c r="CB179" s="98">
        <f t="shared" si="740"/>
        <v>260000</v>
      </c>
      <c r="CC179" s="90"/>
      <c r="CD179" s="90">
        <v>260000</v>
      </c>
      <c r="CE179" s="90"/>
      <c r="CF179" s="90">
        <f t="shared" si="741"/>
        <v>0</v>
      </c>
      <c r="CG179" s="90">
        <f t="shared" si="742"/>
        <v>0</v>
      </c>
      <c r="CH179" s="9">
        <v>52259</v>
      </c>
      <c r="CI179" s="9">
        <v>21350</v>
      </c>
      <c r="CJ179" s="101">
        <f t="shared" si="743"/>
        <v>0</v>
      </c>
      <c r="CK179" s="101">
        <f t="shared" si="744"/>
        <v>0</v>
      </c>
      <c r="CL179" s="101">
        <f t="shared" si="745"/>
        <v>0</v>
      </c>
    </row>
    <row r="180" spans="1:90" x14ac:dyDescent="0.25">
      <c r="A180" s="5">
        <v>1456</v>
      </c>
      <c r="B180" s="2">
        <v>600023427</v>
      </c>
      <c r="C180" s="7">
        <v>46749799</v>
      </c>
      <c r="D180" s="8" t="s">
        <v>56</v>
      </c>
      <c r="E180" s="2">
        <v>3114</v>
      </c>
      <c r="F180" s="2" t="s">
        <v>75</v>
      </c>
      <c r="G180" s="2" t="s">
        <v>19</v>
      </c>
      <c r="H180" s="41">
        <f t="shared" si="709"/>
        <v>0</v>
      </c>
      <c r="I180" s="41">
        <f t="shared" si="710"/>
        <v>0</v>
      </c>
      <c r="J180" s="5"/>
      <c r="K180" s="9"/>
      <c r="L180" s="9"/>
      <c r="M180" s="9"/>
      <c r="N180" s="9"/>
      <c r="O180" s="9"/>
      <c r="P180" s="41">
        <f t="shared" si="711"/>
        <v>0</v>
      </c>
      <c r="Q180" s="9"/>
      <c r="R180" s="9"/>
      <c r="S180" s="9"/>
      <c r="T180" s="73">
        <f t="shared" si="712"/>
        <v>0</v>
      </c>
      <c r="U180" s="73">
        <f t="shared" si="713"/>
        <v>0</v>
      </c>
      <c r="V180" s="9">
        <f t="shared" si="714"/>
        <v>0</v>
      </c>
      <c r="W180" s="9">
        <f t="shared" si="715"/>
        <v>0</v>
      </c>
      <c r="X180" s="9">
        <v>52259</v>
      </c>
      <c r="Y180" s="9">
        <v>21350</v>
      </c>
      <c r="Z180" s="78">
        <f t="shared" si="716"/>
        <v>0</v>
      </c>
      <c r="AA180" s="78">
        <f t="shared" si="717"/>
        <v>0</v>
      </c>
      <c r="AB180" s="78">
        <f t="shared" si="718"/>
        <v>0</v>
      </c>
      <c r="AC180" s="47">
        <v>0</v>
      </c>
      <c r="AD180" s="47">
        <v>0</v>
      </c>
      <c r="AE180" s="47">
        <f t="shared" si="719"/>
        <v>0</v>
      </c>
      <c r="AF180" s="41">
        <f t="shared" si="720"/>
        <v>0</v>
      </c>
      <c r="AG180" s="41">
        <f t="shared" si="721"/>
        <v>0</v>
      </c>
      <c r="AH180" s="5"/>
      <c r="AI180" s="9"/>
      <c r="AJ180" s="9"/>
      <c r="AK180" s="9"/>
      <c r="AL180" s="9"/>
      <c r="AM180" s="9"/>
      <c r="AN180" s="41">
        <f t="shared" si="722"/>
        <v>0</v>
      </c>
      <c r="AO180" s="9"/>
      <c r="AP180" s="9"/>
      <c r="AQ180" s="9"/>
      <c r="AR180" s="90">
        <f t="shared" si="723"/>
        <v>0</v>
      </c>
      <c r="AS180" s="90">
        <f t="shared" si="724"/>
        <v>0</v>
      </c>
      <c r="AT180" s="9">
        <v>52259</v>
      </c>
      <c r="AU180" s="9">
        <v>21350</v>
      </c>
      <c r="AV180" s="95">
        <f t="shared" si="725"/>
        <v>0</v>
      </c>
      <c r="AW180" s="95">
        <f t="shared" si="726"/>
        <v>0</v>
      </c>
      <c r="AX180" s="95">
        <f t="shared" si="727"/>
        <v>0</v>
      </c>
      <c r="AY180" s="97">
        <f t="shared" si="728"/>
        <v>0</v>
      </c>
      <c r="AZ180" s="97">
        <f t="shared" si="729"/>
        <v>0</v>
      </c>
      <c r="BA180" s="98">
        <f t="shared" si="730"/>
        <v>0</v>
      </c>
      <c r="BB180" s="98">
        <f t="shared" si="731"/>
        <v>0</v>
      </c>
      <c r="BC180" s="99"/>
      <c r="BD180" s="90"/>
      <c r="BE180" s="90"/>
      <c r="BF180" s="90"/>
      <c r="BG180" s="90"/>
      <c r="BH180" s="90"/>
      <c r="BI180" s="98">
        <f t="shared" si="732"/>
        <v>0</v>
      </c>
      <c r="BJ180" s="90"/>
      <c r="BK180" s="90"/>
      <c r="BL180" s="90"/>
      <c r="BM180" s="90">
        <f t="shared" si="733"/>
        <v>0</v>
      </c>
      <c r="BN180" s="90">
        <f t="shared" si="734"/>
        <v>0</v>
      </c>
      <c r="BO180" s="9">
        <v>52259</v>
      </c>
      <c r="BP180" s="9">
        <v>21350</v>
      </c>
      <c r="BQ180" s="95">
        <f t="shared" si="735"/>
        <v>0</v>
      </c>
      <c r="BR180" s="95">
        <f t="shared" si="736"/>
        <v>0</v>
      </c>
      <c r="BS180" s="95">
        <f t="shared" si="737"/>
        <v>0</v>
      </c>
      <c r="BT180" s="98">
        <f t="shared" si="738"/>
        <v>0</v>
      </c>
      <c r="BU180" s="98">
        <f t="shared" si="739"/>
        <v>0</v>
      </c>
      <c r="BV180" s="99"/>
      <c r="BW180" s="90"/>
      <c r="BX180" s="90"/>
      <c r="BY180" s="90"/>
      <c r="BZ180" s="90"/>
      <c r="CA180" s="90"/>
      <c r="CB180" s="98">
        <f t="shared" si="740"/>
        <v>0</v>
      </c>
      <c r="CC180" s="90"/>
      <c r="CD180" s="90"/>
      <c r="CE180" s="90"/>
      <c r="CF180" s="90">
        <f t="shared" si="741"/>
        <v>0</v>
      </c>
      <c r="CG180" s="90">
        <f t="shared" si="742"/>
        <v>0</v>
      </c>
      <c r="CH180" s="9">
        <v>52259</v>
      </c>
      <c r="CI180" s="9">
        <v>21350</v>
      </c>
      <c r="CJ180" s="101">
        <f t="shared" si="743"/>
        <v>0</v>
      </c>
      <c r="CK180" s="101">
        <f t="shared" si="744"/>
        <v>0</v>
      </c>
      <c r="CL180" s="101">
        <f t="shared" si="745"/>
        <v>0</v>
      </c>
    </row>
    <row r="181" spans="1:90" x14ac:dyDescent="0.25">
      <c r="A181" s="5">
        <v>1456</v>
      </c>
      <c r="B181" s="2">
        <v>600023427</v>
      </c>
      <c r="C181" s="7">
        <v>46749799</v>
      </c>
      <c r="D181" s="8" t="s">
        <v>56</v>
      </c>
      <c r="E181" s="20">
        <v>3114</v>
      </c>
      <c r="F181" s="20" t="s">
        <v>110</v>
      </c>
      <c r="G181" s="20" t="s">
        <v>96</v>
      </c>
      <c r="H181" s="41">
        <f t="shared" si="709"/>
        <v>0</v>
      </c>
      <c r="I181" s="41">
        <f t="shared" si="710"/>
        <v>0</v>
      </c>
      <c r="J181" s="5"/>
      <c r="K181" s="9"/>
      <c r="L181" s="9"/>
      <c r="M181" s="9"/>
      <c r="N181" s="9"/>
      <c r="O181" s="9"/>
      <c r="P181" s="41">
        <f t="shared" si="711"/>
        <v>0</v>
      </c>
      <c r="Q181" s="9"/>
      <c r="R181" s="9"/>
      <c r="S181" s="9"/>
      <c r="T181" s="73">
        <f t="shared" si="712"/>
        <v>0</v>
      </c>
      <c r="U181" s="73">
        <f t="shared" si="713"/>
        <v>0</v>
      </c>
      <c r="V181" s="9">
        <f t="shared" si="714"/>
        <v>0</v>
      </c>
      <c r="W181" s="9">
        <f t="shared" si="715"/>
        <v>0</v>
      </c>
      <c r="X181" s="46" t="s">
        <v>225</v>
      </c>
      <c r="Y181" s="46" t="s">
        <v>225</v>
      </c>
      <c r="Z181" s="78">
        <f t="shared" si="716"/>
        <v>0</v>
      </c>
      <c r="AA181" s="78">
        <f t="shared" si="717"/>
        <v>0</v>
      </c>
      <c r="AB181" s="78">
        <f t="shared" si="718"/>
        <v>0</v>
      </c>
      <c r="AC181" s="47">
        <v>0</v>
      </c>
      <c r="AD181" s="47">
        <v>0</v>
      </c>
      <c r="AE181" s="47">
        <f t="shared" si="719"/>
        <v>0</v>
      </c>
      <c r="AF181" s="41">
        <f t="shared" si="720"/>
        <v>0</v>
      </c>
      <c r="AG181" s="41">
        <f t="shared" si="721"/>
        <v>0</v>
      </c>
      <c r="AH181" s="5"/>
      <c r="AI181" s="9"/>
      <c r="AJ181" s="9"/>
      <c r="AK181" s="9"/>
      <c r="AL181" s="9"/>
      <c r="AM181" s="9"/>
      <c r="AN181" s="41">
        <f t="shared" si="722"/>
        <v>0</v>
      </c>
      <c r="AO181" s="9"/>
      <c r="AP181" s="9"/>
      <c r="AQ181" s="9"/>
      <c r="AR181" s="90">
        <f t="shared" si="723"/>
        <v>0</v>
      </c>
      <c r="AS181" s="90">
        <f t="shared" si="724"/>
        <v>0</v>
      </c>
      <c r="AT181" s="46" t="s">
        <v>225</v>
      </c>
      <c r="AU181" s="46" t="s">
        <v>225</v>
      </c>
      <c r="AV181" s="95">
        <v>0</v>
      </c>
      <c r="AW181" s="95">
        <v>0</v>
      </c>
      <c r="AX181" s="95">
        <f t="shared" si="727"/>
        <v>0</v>
      </c>
      <c r="AY181" s="97">
        <f t="shared" si="728"/>
        <v>0</v>
      </c>
      <c r="AZ181" s="97">
        <f t="shared" si="729"/>
        <v>0</v>
      </c>
      <c r="BA181" s="98">
        <f t="shared" si="730"/>
        <v>0</v>
      </c>
      <c r="BB181" s="98">
        <f t="shared" si="731"/>
        <v>0</v>
      </c>
      <c r="BC181" s="99"/>
      <c r="BD181" s="90"/>
      <c r="BE181" s="90"/>
      <c r="BF181" s="90"/>
      <c r="BG181" s="90"/>
      <c r="BH181" s="90"/>
      <c r="BI181" s="98">
        <f t="shared" si="732"/>
        <v>0</v>
      </c>
      <c r="BJ181" s="90"/>
      <c r="BK181" s="90"/>
      <c r="BL181" s="90"/>
      <c r="BM181" s="90">
        <f t="shared" si="733"/>
        <v>0</v>
      </c>
      <c r="BN181" s="90">
        <f t="shared" si="734"/>
        <v>0</v>
      </c>
      <c r="BO181" s="46" t="s">
        <v>225</v>
      </c>
      <c r="BP181" s="46" t="s">
        <v>225</v>
      </c>
      <c r="BQ181" s="95">
        <v>0</v>
      </c>
      <c r="BR181" s="95">
        <v>0</v>
      </c>
      <c r="BS181" s="95">
        <f t="shared" si="737"/>
        <v>0</v>
      </c>
      <c r="BT181" s="98">
        <f t="shared" si="738"/>
        <v>0</v>
      </c>
      <c r="BU181" s="98">
        <f t="shared" si="739"/>
        <v>0</v>
      </c>
      <c r="BV181" s="99"/>
      <c r="BW181" s="90"/>
      <c r="BX181" s="90"/>
      <c r="BY181" s="90"/>
      <c r="BZ181" s="90"/>
      <c r="CA181" s="90"/>
      <c r="CB181" s="98">
        <f t="shared" si="740"/>
        <v>0</v>
      </c>
      <c r="CC181" s="90"/>
      <c r="CD181" s="90"/>
      <c r="CE181" s="90"/>
      <c r="CF181" s="90">
        <f t="shared" si="741"/>
        <v>0</v>
      </c>
      <c r="CG181" s="90">
        <f t="shared" si="742"/>
        <v>0</v>
      </c>
      <c r="CH181" s="46" t="s">
        <v>225</v>
      </c>
      <c r="CI181" s="46" t="s">
        <v>225</v>
      </c>
      <c r="CJ181" s="101">
        <v>0</v>
      </c>
      <c r="CK181" s="101">
        <v>0</v>
      </c>
      <c r="CL181" s="101">
        <f t="shared" si="745"/>
        <v>0</v>
      </c>
    </row>
    <row r="182" spans="1:90" x14ac:dyDescent="0.25">
      <c r="A182" s="5">
        <v>1456</v>
      </c>
      <c r="B182" s="2">
        <v>600023427</v>
      </c>
      <c r="C182" s="7">
        <v>46749799</v>
      </c>
      <c r="D182" s="8" t="s">
        <v>56</v>
      </c>
      <c r="E182" s="2">
        <v>3141</v>
      </c>
      <c r="F182" s="2" t="s">
        <v>20</v>
      </c>
      <c r="G182" s="7" t="s">
        <v>96</v>
      </c>
      <c r="H182" s="41">
        <f t="shared" si="709"/>
        <v>0</v>
      </c>
      <c r="I182" s="41">
        <f t="shared" si="710"/>
        <v>0</v>
      </c>
      <c r="J182" s="5"/>
      <c r="K182" s="9"/>
      <c r="L182" s="9"/>
      <c r="M182" s="9"/>
      <c r="N182" s="9"/>
      <c r="O182" s="9"/>
      <c r="P182" s="41">
        <f t="shared" si="711"/>
        <v>0</v>
      </c>
      <c r="Q182" s="9"/>
      <c r="R182" s="9"/>
      <c r="S182" s="9"/>
      <c r="T182" s="73">
        <f t="shared" si="712"/>
        <v>0</v>
      </c>
      <c r="U182" s="73">
        <f t="shared" si="713"/>
        <v>0</v>
      </c>
      <c r="V182" s="9">
        <f t="shared" si="714"/>
        <v>0</v>
      </c>
      <c r="W182" s="9">
        <f t="shared" si="715"/>
        <v>0</v>
      </c>
      <c r="X182" s="46" t="s">
        <v>225</v>
      </c>
      <c r="Y182" s="9">
        <v>26460</v>
      </c>
      <c r="Z182" s="78">
        <f t="shared" si="716"/>
        <v>0</v>
      </c>
      <c r="AA182" s="78">
        <f t="shared" si="717"/>
        <v>0</v>
      </c>
      <c r="AB182" s="78">
        <f t="shared" si="718"/>
        <v>0</v>
      </c>
      <c r="AC182" s="47">
        <v>0</v>
      </c>
      <c r="AD182" s="47">
        <v>0</v>
      </c>
      <c r="AE182" s="47">
        <f t="shared" si="719"/>
        <v>0</v>
      </c>
      <c r="AF182" s="41">
        <f t="shared" si="720"/>
        <v>0</v>
      </c>
      <c r="AG182" s="41">
        <f t="shared" si="721"/>
        <v>0</v>
      </c>
      <c r="AH182" s="5"/>
      <c r="AI182" s="9"/>
      <c r="AJ182" s="9"/>
      <c r="AK182" s="9"/>
      <c r="AL182" s="9"/>
      <c r="AM182" s="9"/>
      <c r="AN182" s="41">
        <f t="shared" si="722"/>
        <v>0</v>
      </c>
      <c r="AO182" s="9"/>
      <c r="AP182" s="9"/>
      <c r="AQ182" s="9"/>
      <c r="AR182" s="90">
        <f t="shared" si="723"/>
        <v>0</v>
      </c>
      <c r="AS182" s="90">
        <f t="shared" si="724"/>
        <v>0</v>
      </c>
      <c r="AT182" s="46" t="s">
        <v>225</v>
      </c>
      <c r="AU182" s="9">
        <v>26460</v>
      </c>
      <c r="AV182" s="95">
        <v>0</v>
      </c>
      <c r="AW182" s="95">
        <f t="shared" si="726"/>
        <v>0</v>
      </c>
      <c r="AX182" s="95">
        <f t="shared" si="727"/>
        <v>0</v>
      </c>
      <c r="AY182" s="97">
        <f t="shared" si="728"/>
        <v>0</v>
      </c>
      <c r="AZ182" s="97">
        <f t="shared" si="729"/>
        <v>0</v>
      </c>
      <c r="BA182" s="98">
        <f t="shared" si="730"/>
        <v>0</v>
      </c>
      <c r="BB182" s="98">
        <f t="shared" si="731"/>
        <v>0</v>
      </c>
      <c r="BC182" s="99"/>
      <c r="BD182" s="90"/>
      <c r="BE182" s="90"/>
      <c r="BF182" s="90"/>
      <c r="BG182" s="90"/>
      <c r="BH182" s="90"/>
      <c r="BI182" s="98">
        <f t="shared" si="732"/>
        <v>0</v>
      </c>
      <c r="BJ182" s="90"/>
      <c r="BK182" s="90"/>
      <c r="BL182" s="90"/>
      <c r="BM182" s="90">
        <f t="shared" si="733"/>
        <v>0</v>
      </c>
      <c r="BN182" s="90">
        <f t="shared" si="734"/>
        <v>0</v>
      </c>
      <c r="BO182" s="46" t="s">
        <v>225</v>
      </c>
      <c r="BP182" s="9">
        <v>26460</v>
      </c>
      <c r="BQ182" s="95">
        <v>0</v>
      </c>
      <c r="BR182" s="95">
        <f t="shared" si="736"/>
        <v>0</v>
      </c>
      <c r="BS182" s="95">
        <f t="shared" si="737"/>
        <v>0</v>
      </c>
      <c r="BT182" s="98">
        <f t="shared" si="738"/>
        <v>0</v>
      </c>
      <c r="BU182" s="98">
        <f t="shared" si="739"/>
        <v>0</v>
      </c>
      <c r="BV182" s="99"/>
      <c r="BW182" s="90"/>
      <c r="BX182" s="90"/>
      <c r="BY182" s="90"/>
      <c r="BZ182" s="90"/>
      <c r="CA182" s="90"/>
      <c r="CB182" s="98">
        <f t="shared" si="740"/>
        <v>0</v>
      </c>
      <c r="CC182" s="90"/>
      <c r="CD182" s="90"/>
      <c r="CE182" s="90"/>
      <c r="CF182" s="90">
        <f t="shared" si="741"/>
        <v>0</v>
      </c>
      <c r="CG182" s="90">
        <f t="shared" si="742"/>
        <v>0</v>
      </c>
      <c r="CH182" s="46" t="s">
        <v>225</v>
      </c>
      <c r="CI182" s="9">
        <v>26460</v>
      </c>
      <c r="CJ182" s="101">
        <v>0</v>
      </c>
      <c r="CK182" s="101">
        <f t="shared" si="744"/>
        <v>0</v>
      </c>
      <c r="CL182" s="101">
        <f t="shared" si="745"/>
        <v>0</v>
      </c>
    </row>
    <row r="183" spans="1:90" x14ac:dyDescent="0.25">
      <c r="A183" s="5">
        <v>1456</v>
      </c>
      <c r="B183" s="2">
        <v>600023427</v>
      </c>
      <c r="C183" s="7">
        <v>46749799</v>
      </c>
      <c r="D183" s="8" t="s">
        <v>56</v>
      </c>
      <c r="E183" s="2">
        <v>3143</v>
      </c>
      <c r="F183" s="2" t="s">
        <v>55</v>
      </c>
      <c r="G183" s="2" t="s">
        <v>19</v>
      </c>
      <c r="H183" s="41">
        <f t="shared" si="709"/>
        <v>0</v>
      </c>
      <c r="I183" s="41">
        <f t="shared" si="710"/>
        <v>0</v>
      </c>
      <c r="J183" s="5"/>
      <c r="K183" s="9"/>
      <c r="L183" s="9"/>
      <c r="M183" s="9"/>
      <c r="N183" s="9"/>
      <c r="O183" s="9"/>
      <c r="P183" s="41">
        <f t="shared" si="711"/>
        <v>0</v>
      </c>
      <c r="Q183" s="9"/>
      <c r="R183" s="9"/>
      <c r="S183" s="9"/>
      <c r="T183" s="73">
        <f t="shared" si="712"/>
        <v>0</v>
      </c>
      <c r="U183" s="73">
        <f t="shared" si="713"/>
        <v>0</v>
      </c>
      <c r="V183" s="9">
        <f t="shared" si="714"/>
        <v>0</v>
      </c>
      <c r="W183" s="9">
        <f t="shared" si="715"/>
        <v>0</v>
      </c>
      <c r="X183" s="9">
        <v>40555</v>
      </c>
      <c r="Y183" s="46" t="s">
        <v>225</v>
      </c>
      <c r="Z183" s="78">
        <f t="shared" si="716"/>
        <v>0</v>
      </c>
      <c r="AA183" s="78">
        <f t="shared" si="717"/>
        <v>0</v>
      </c>
      <c r="AB183" s="78">
        <f t="shared" si="718"/>
        <v>0</v>
      </c>
      <c r="AC183" s="47">
        <v>0</v>
      </c>
      <c r="AD183" s="47">
        <v>0</v>
      </c>
      <c r="AE183" s="47">
        <f t="shared" si="719"/>
        <v>0</v>
      </c>
      <c r="AF183" s="41">
        <f t="shared" si="720"/>
        <v>0</v>
      </c>
      <c r="AG183" s="41">
        <f t="shared" si="721"/>
        <v>0</v>
      </c>
      <c r="AH183" s="5"/>
      <c r="AI183" s="9"/>
      <c r="AJ183" s="9"/>
      <c r="AK183" s="9"/>
      <c r="AL183" s="9"/>
      <c r="AM183" s="9"/>
      <c r="AN183" s="41">
        <f t="shared" si="722"/>
        <v>0</v>
      </c>
      <c r="AO183" s="9"/>
      <c r="AP183" s="9"/>
      <c r="AQ183" s="9"/>
      <c r="AR183" s="90">
        <f t="shared" si="723"/>
        <v>0</v>
      </c>
      <c r="AS183" s="90">
        <f t="shared" si="724"/>
        <v>0</v>
      </c>
      <c r="AT183" s="9">
        <v>40555</v>
      </c>
      <c r="AU183" s="46" t="s">
        <v>225</v>
      </c>
      <c r="AV183" s="95">
        <f t="shared" si="725"/>
        <v>0</v>
      </c>
      <c r="AW183" s="95">
        <v>0</v>
      </c>
      <c r="AX183" s="95">
        <f t="shared" si="727"/>
        <v>0</v>
      </c>
      <c r="AY183" s="97">
        <f t="shared" si="728"/>
        <v>0</v>
      </c>
      <c r="AZ183" s="97">
        <f t="shared" si="729"/>
        <v>0</v>
      </c>
      <c r="BA183" s="98">
        <f t="shared" si="730"/>
        <v>0</v>
      </c>
      <c r="BB183" s="98">
        <f t="shared" si="731"/>
        <v>0</v>
      </c>
      <c r="BC183" s="99"/>
      <c r="BD183" s="90"/>
      <c r="BE183" s="90"/>
      <c r="BF183" s="90"/>
      <c r="BG183" s="90"/>
      <c r="BH183" s="90"/>
      <c r="BI183" s="98">
        <f t="shared" si="732"/>
        <v>0</v>
      </c>
      <c r="BJ183" s="90"/>
      <c r="BK183" s="90"/>
      <c r="BL183" s="90"/>
      <c r="BM183" s="90">
        <f t="shared" si="733"/>
        <v>0</v>
      </c>
      <c r="BN183" s="90">
        <f t="shared" si="734"/>
        <v>0</v>
      </c>
      <c r="BO183" s="9">
        <v>40555</v>
      </c>
      <c r="BP183" s="46" t="s">
        <v>225</v>
      </c>
      <c r="BQ183" s="95">
        <f t="shared" si="735"/>
        <v>0</v>
      </c>
      <c r="BR183" s="95">
        <v>0</v>
      </c>
      <c r="BS183" s="95">
        <f t="shared" si="737"/>
        <v>0</v>
      </c>
      <c r="BT183" s="98">
        <f t="shared" si="738"/>
        <v>0</v>
      </c>
      <c r="BU183" s="98">
        <f t="shared" si="739"/>
        <v>0</v>
      </c>
      <c r="BV183" s="99"/>
      <c r="BW183" s="90"/>
      <c r="BX183" s="90"/>
      <c r="BY183" s="90"/>
      <c r="BZ183" s="90"/>
      <c r="CA183" s="90"/>
      <c r="CB183" s="98">
        <f t="shared" si="740"/>
        <v>0</v>
      </c>
      <c r="CC183" s="90"/>
      <c r="CD183" s="90"/>
      <c r="CE183" s="90"/>
      <c r="CF183" s="90">
        <f t="shared" si="741"/>
        <v>0</v>
      </c>
      <c r="CG183" s="90">
        <f t="shared" si="742"/>
        <v>0</v>
      </c>
      <c r="CH183" s="9">
        <v>40555</v>
      </c>
      <c r="CI183" s="46" t="s">
        <v>225</v>
      </c>
      <c r="CJ183" s="101">
        <f t="shared" si="743"/>
        <v>0</v>
      </c>
      <c r="CK183" s="101">
        <v>0</v>
      </c>
      <c r="CL183" s="101">
        <f t="shared" si="745"/>
        <v>0</v>
      </c>
    </row>
    <row r="184" spans="1:90" x14ac:dyDescent="0.25">
      <c r="A184" s="5">
        <v>1456</v>
      </c>
      <c r="B184" s="2">
        <v>600023427</v>
      </c>
      <c r="C184" s="7">
        <v>46749799</v>
      </c>
      <c r="D184" s="8" t="s">
        <v>56</v>
      </c>
      <c r="E184" s="2">
        <v>3143</v>
      </c>
      <c r="F184" s="2" t="s">
        <v>76</v>
      </c>
      <c r="G184" s="2" t="s">
        <v>19</v>
      </c>
      <c r="H184" s="41">
        <f t="shared" si="709"/>
        <v>0</v>
      </c>
      <c r="I184" s="41">
        <f t="shared" si="710"/>
        <v>0</v>
      </c>
      <c r="J184" s="5"/>
      <c r="K184" s="9"/>
      <c r="L184" s="9"/>
      <c r="M184" s="9"/>
      <c r="N184" s="9"/>
      <c r="O184" s="9"/>
      <c r="P184" s="41">
        <f t="shared" si="711"/>
        <v>0</v>
      </c>
      <c r="Q184" s="9"/>
      <c r="R184" s="9"/>
      <c r="S184" s="9"/>
      <c r="T184" s="73">
        <f t="shared" si="712"/>
        <v>0</v>
      </c>
      <c r="U184" s="73">
        <f t="shared" si="713"/>
        <v>0</v>
      </c>
      <c r="V184" s="9">
        <f t="shared" si="714"/>
        <v>0</v>
      </c>
      <c r="W184" s="9">
        <f t="shared" si="715"/>
        <v>0</v>
      </c>
      <c r="X184" s="9">
        <v>40555</v>
      </c>
      <c r="Y184" s="46" t="s">
        <v>225</v>
      </c>
      <c r="Z184" s="78">
        <f t="shared" si="716"/>
        <v>0</v>
      </c>
      <c r="AA184" s="78">
        <f t="shared" si="717"/>
        <v>0</v>
      </c>
      <c r="AB184" s="78">
        <f t="shared" si="718"/>
        <v>0</v>
      </c>
      <c r="AC184" s="47">
        <v>0</v>
      </c>
      <c r="AD184" s="47">
        <v>0</v>
      </c>
      <c r="AE184" s="47">
        <f t="shared" si="719"/>
        <v>0</v>
      </c>
      <c r="AF184" s="41">
        <f t="shared" si="720"/>
        <v>0</v>
      </c>
      <c r="AG184" s="41">
        <f t="shared" si="721"/>
        <v>0</v>
      </c>
      <c r="AH184" s="5"/>
      <c r="AI184" s="9"/>
      <c r="AJ184" s="9"/>
      <c r="AK184" s="9"/>
      <c r="AL184" s="9"/>
      <c r="AM184" s="9"/>
      <c r="AN184" s="41">
        <f t="shared" si="722"/>
        <v>0</v>
      </c>
      <c r="AO184" s="9"/>
      <c r="AP184" s="9"/>
      <c r="AQ184" s="9"/>
      <c r="AR184" s="90">
        <f t="shared" si="723"/>
        <v>0</v>
      </c>
      <c r="AS184" s="90">
        <f t="shared" si="724"/>
        <v>0</v>
      </c>
      <c r="AT184" s="9">
        <v>40555</v>
      </c>
      <c r="AU184" s="46" t="s">
        <v>225</v>
      </c>
      <c r="AV184" s="95">
        <f t="shared" si="725"/>
        <v>0</v>
      </c>
      <c r="AW184" s="95">
        <v>0</v>
      </c>
      <c r="AX184" s="95">
        <f t="shared" si="727"/>
        <v>0</v>
      </c>
      <c r="AY184" s="97">
        <f t="shared" si="728"/>
        <v>0</v>
      </c>
      <c r="AZ184" s="97">
        <f t="shared" si="729"/>
        <v>0</v>
      </c>
      <c r="BA184" s="98">
        <f t="shared" si="730"/>
        <v>0</v>
      </c>
      <c r="BB184" s="98">
        <f t="shared" si="731"/>
        <v>0</v>
      </c>
      <c r="BC184" s="99"/>
      <c r="BD184" s="90"/>
      <c r="BE184" s="90"/>
      <c r="BF184" s="90"/>
      <c r="BG184" s="90"/>
      <c r="BH184" s="90"/>
      <c r="BI184" s="98">
        <f t="shared" si="732"/>
        <v>0</v>
      </c>
      <c r="BJ184" s="90"/>
      <c r="BK184" s="90"/>
      <c r="BL184" s="90"/>
      <c r="BM184" s="90">
        <f t="shared" si="733"/>
        <v>0</v>
      </c>
      <c r="BN184" s="90">
        <f t="shared" si="734"/>
        <v>0</v>
      </c>
      <c r="BO184" s="9">
        <v>40555</v>
      </c>
      <c r="BP184" s="46" t="s">
        <v>225</v>
      </c>
      <c r="BQ184" s="95">
        <f t="shared" si="735"/>
        <v>0</v>
      </c>
      <c r="BR184" s="95">
        <v>0</v>
      </c>
      <c r="BS184" s="95">
        <f t="shared" si="737"/>
        <v>0</v>
      </c>
      <c r="BT184" s="98">
        <f t="shared" si="738"/>
        <v>0</v>
      </c>
      <c r="BU184" s="98">
        <f t="shared" si="739"/>
        <v>0</v>
      </c>
      <c r="BV184" s="99"/>
      <c r="BW184" s="90"/>
      <c r="BX184" s="90"/>
      <c r="BY184" s="90"/>
      <c r="BZ184" s="90"/>
      <c r="CA184" s="90"/>
      <c r="CB184" s="98">
        <f t="shared" si="740"/>
        <v>0</v>
      </c>
      <c r="CC184" s="90"/>
      <c r="CD184" s="90"/>
      <c r="CE184" s="90"/>
      <c r="CF184" s="90">
        <f t="shared" si="741"/>
        <v>0</v>
      </c>
      <c r="CG184" s="90">
        <f t="shared" si="742"/>
        <v>0</v>
      </c>
      <c r="CH184" s="9">
        <v>40555</v>
      </c>
      <c r="CI184" s="46" t="s">
        <v>225</v>
      </c>
      <c r="CJ184" s="101">
        <f t="shared" si="743"/>
        <v>0</v>
      </c>
      <c r="CK184" s="101">
        <v>0</v>
      </c>
      <c r="CL184" s="101">
        <f t="shared" si="745"/>
        <v>0</v>
      </c>
    </row>
    <row r="185" spans="1:90" x14ac:dyDescent="0.25">
      <c r="A185" s="5">
        <v>1456</v>
      </c>
      <c r="B185" s="2">
        <v>600023427</v>
      </c>
      <c r="C185" s="7">
        <v>46749799</v>
      </c>
      <c r="D185" s="8" t="s">
        <v>56</v>
      </c>
      <c r="E185" s="2">
        <v>3143</v>
      </c>
      <c r="F185" s="2" t="s">
        <v>95</v>
      </c>
      <c r="G185" s="7" t="s">
        <v>96</v>
      </c>
      <c r="H185" s="41">
        <f t="shared" si="709"/>
        <v>0</v>
      </c>
      <c r="I185" s="41">
        <f t="shared" si="710"/>
        <v>0</v>
      </c>
      <c r="J185" s="5"/>
      <c r="K185" s="9"/>
      <c r="L185" s="9"/>
      <c r="M185" s="9"/>
      <c r="N185" s="9"/>
      <c r="O185" s="9"/>
      <c r="P185" s="41">
        <f t="shared" si="711"/>
        <v>0</v>
      </c>
      <c r="Q185" s="9"/>
      <c r="R185" s="9"/>
      <c r="S185" s="9"/>
      <c r="T185" s="73">
        <f t="shared" si="712"/>
        <v>0</v>
      </c>
      <c r="U185" s="73">
        <f t="shared" si="713"/>
        <v>0</v>
      </c>
      <c r="V185" s="9">
        <f t="shared" si="714"/>
        <v>0</v>
      </c>
      <c r="W185" s="9">
        <f t="shared" si="715"/>
        <v>0</v>
      </c>
      <c r="X185" s="46" t="s">
        <v>225</v>
      </c>
      <c r="Y185" s="9">
        <v>21384</v>
      </c>
      <c r="Z185" s="78">
        <f t="shared" si="716"/>
        <v>0</v>
      </c>
      <c r="AA185" s="78">
        <f t="shared" si="717"/>
        <v>0</v>
      </c>
      <c r="AB185" s="78">
        <f t="shared" si="718"/>
        <v>0</v>
      </c>
      <c r="AC185" s="47">
        <v>0</v>
      </c>
      <c r="AD185" s="47">
        <v>0</v>
      </c>
      <c r="AE185" s="47">
        <f t="shared" si="719"/>
        <v>0</v>
      </c>
      <c r="AF185" s="41">
        <f t="shared" si="720"/>
        <v>0</v>
      </c>
      <c r="AG185" s="41">
        <f t="shared" si="721"/>
        <v>0</v>
      </c>
      <c r="AH185" s="5"/>
      <c r="AI185" s="9"/>
      <c r="AJ185" s="9"/>
      <c r="AK185" s="9"/>
      <c r="AL185" s="9"/>
      <c r="AM185" s="9"/>
      <c r="AN185" s="41">
        <f t="shared" si="722"/>
        <v>0</v>
      </c>
      <c r="AO185" s="9"/>
      <c r="AP185" s="9"/>
      <c r="AQ185" s="9"/>
      <c r="AR185" s="90">
        <f t="shared" si="723"/>
        <v>0</v>
      </c>
      <c r="AS185" s="90">
        <f t="shared" si="724"/>
        <v>0</v>
      </c>
      <c r="AT185" s="46" t="s">
        <v>225</v>
      </c>
      <c r="AU185" s="9">
        <v>21384</v>
      </c>
      <c r="AV185" s="95">
        <v>0</v>
      </c>
      <c r="AW185" s="95">
        <f t="shared" si="726"/>
        <v>0</v>
      </c>
      <c r="AX185" s="95">
        <f t="shared" si="727"/>
        <v>0</v>
      </c>
      <c r="AY185" s="97">
        <f t="shared" si="728"/>
        <v>0</v>
      </c>
      <c r="AZ185" s="97">
        <f t="shared" si="729"/>
        <v>0</v>
      </c>
      <c r="BA185" s="98">
        <f t="shared" si="730"/>
        <v>0</v>
      </c>
      <c r="BB185" s="98">
        <f t="shared" si="731"/>
        <v>0</v>
      </c>
      <c r="BC185" s="99"/>
      <c r="BD185" s="90"/>
      <c r="BE185" s="90"/>
      <c r="BF185" s="90"/>
      <c r="BG185" s="90"/>
      <c r="BH185" s="90"/>
      <c r="BI185" s="98">
        <f t="shared" si="732"/>
        <v>0</v>
      </c>
      <c r="BJ185" s="90"/>
      <c r="BK185" s="90"/>
      <c r="BL185" s="90"/>
      <c r="BM185" s="90">
        <f t="shared" si="733"/>
        <v>0</v>
      </c>
      <c r="BN185" s="90">
        <f t="shared" si="734"/>
        <v>0</v>
      </c>
      <c r="BO185" s="46" t="s">
        <v>225</v>
      </c>
      <c r="BP185" s="9">
        <v>21384</v>
      </c>
      <c r="BQ185" s="95">
        <v>0</v>
      </c>
      <c r="BR185" s="95">
        <f t="shared" si="736"/>
        <v>0</v>
      </c>
      <c r="BS185" s="95">
        <f t="shared" si="737"/>
        <v>0</v>
      </c>
      <c r="BT185" s="98">
        <f t="shared" si="738"/>
        <v>0</v>
      </c>
      <c r="BU185" s="98">
        <f t="shared" si="739"/>
        <v>0</v>
      </c>
      <c r="BV185" s="99"/>
      <c r="BW185" s="90"/>
      <c r="BX185" s="90"/>
      <c r="BY185" s="90"/>
      <c r="BZ185" s="90"/>
      <c r="CA185" s="90"/>
      <c r="CB185" s="98">
        <f t="shared" si="740"/>
        <v>0</v>
      </c>
      <c r="CC185" s="90"/>
      <c r="CD185" s="90"/>
      <c r="CE185" s="90"/>
      <c r="CF185" s="90">
        <f t="shared" si="741"/>
        <v>0</v>
      </c>
      <c r="CG185" s="90">
        <f t="shared" si="742"/>
        <v>0</v>
      </c>
      <c r="CH185" s="46" t="s">
        <v>225</v>
      </c>
      <c r="CI185" s="9">
        <v>21384</v>
      </c>
      <c r="CJ185" s="101">
        <v>0</v>
      </c>
      <c r="CK185" s="101">
        <f t="shared" si="744"/>
        <v>0</v>
      </c>
      <c r="CL185" s="101">
        <f t="shared" si="745"/>
        <v>0</v>
      </c>
    </row>
    <row r="186" spans="1:90" x14ac:dyDescent="0.25">
      <c r="A186" s="5">
        <v>1456</v>
      </c>
      <c r="B186" s="2">
        <v>600023427</v>
      </c>
      <c r="C186" s="7">
        <v>46749799</v>
      </c>
      <c r="D186" s="8" t="s">
        <v>56</v>
      </c>
      <c r="E186" s="2">
        <v>3146</v>
      </c>
      <c r="F186" s="2" t="s">
        <v>57</v>
      </c>
      <c r="G186" s="7" t="s">
        <v>96</v>
      </c>
      <c r="H186" s="41">
        <f t="shared" si="709"/>
        <v>0</v>
      </c>
      <c r="I186" s="41">
        <f t="shared" si="710"/>
        <v>0</v>
      </c>
      <c r="J186" s="5"/>
      <c r="K186" s="9"/>
      <c r="L186" s="9"/>
      <c r="M186" s="9"/>
      <c r="N186" s="9"/>
      <c r="O186" s="9"/>
      <c r="P186" s="41">
        <f t="shared" si="711"/>
        <v>0</v>
      </c>
      <c r="Q186" s="9"/>
      <c r="R186" s="9"/>
      <c r="S186" s="9"/>
      <c r="T186" s="73">
        <f t="shared" si="712"/>
        <v>0</v>
      </c>
      <c r="U186" s="73">
        <f t="shared" si="713"/>
        <v>0</v>
      </c>
      <c r="V186" s="9">
        <f t="shared" si="714"/>
        <v>0</v>
      </c>
      <c r="W186" s="9">
        <f t="shared" si="715"/>
        <v>0</v>
      </c>
      <c r="X186" s="9">
        <v>51792</v>
      </c>
      <c r="Y186" s="9">
        <v>31320</v>
      </c>
      <c r="Z186" s="78">
        <f t="shared" si="716"/>
        <v>0</v>
      </c>
      <c r="AA186" s="78">
        <f t="shared" si="717"/>
        <v>0</v>
      </c>
      <c r="AB186" s="78">
        <f t="shared" si="718"/>
        <v>0</v>
      </c>
      <c r="AC186" s="47">
        <v>0</v>
      </c>
      <c r="AD186" s="47">
        <v>0</v>
      </c>
      <c r="AE186" s="47">
        <f t="shared" si="719"/>
        <v>0</v>
      </c>
      <c r="AF186" s="41">
        <f t="shared" si="720"/>
        <v>0</v>
      </c>
      <c r="AG186" s="41">
        <f t="shared" si="721"/>
        <v>0</v>
      </c>
      <c r="AH186" s="5"/>
      <c r="AI186" s="9"/>
      <c r="AJ186" s="9"/>
      <c r="AK186" s="9"/>
      <c r="AL186" s="9"/>
      <c r="AM186" s="9"/>
      <c r="AN186" s="41">
        <f t="shared" si="722"/>
        <v>0</v>
      </c>
      <c r="AO186" s="9"/>
      <c r="AP186" s="9"/>
      <c r="AQ186" s="9"/>
      <c r="AR186" s="90">
        <f t="shared" si="723"/>
        <v>0</v>
      </c>
      <c r="AS186" s="90">
        <f t="shared" si="724"/>
        <v>0</v>
      </c>
      <c r="AT186" s="9">
        <v>51792</v>
      </c>
      <c r="AU186" s="9">
        <v>31320</v>
      </c>
      <c r="AV186" s="95">
        <f t="shared" si="725"/>
        <v>0</v>
      </c>
      <c r="AW186" s="95">
        <f t="shared" si="726"/>
        <v>0</v>
      </c>
      <c r="AX186" s="95">
        <f t="shared" si="727"/>
        <v>0</v>
      </c>
      <c r="AY186" s="97">
        <f t="shared" si="728"/>
        <v>0</v>
      </c>
      <c r="AZ186" s="97">
        <f t="shared" si="729"/>
        <v>0</v>
      </c>
      <c r="BA186" s="98">
        <f t="shared" si="730"/>
        <v>0</v>
      </c>
      <c r="BB186" s="98">
        <f t="shared" si="731"/>
        <v>0</v>
      </c>
      <c r="BC186" s="99"/>
      <c r="BD186" s="90"/>
      <c r="BE186" s="90"/>
      <c r="BF186" s="90"/>
      <c r="BG186" s="90"/>
      <c r="BH186" s="90"/>
      <c r="BI186" s="98">
        <f t="shared" si="732"/>
        <v>0</v>
      </c>
      <c r="BJ186" s="90"/>
      <c r="BK186" s="90"/>
      <c r="BL186" s="90"/>
      <c r="BM186" s="90">
        <f t="shared" si="733"/>
        <v>0</v>
      </c>
      <c r="BN186" s="90">
        <f t="shared" si="734"/>
        <v>0</v>
      </c>
      <c r="BO186" s="9">
        <v>51792</v>
      </c>
      <c r="BP186" s="9">
        <v>31320</v>
      </c>
      <c r="BQ186" s="95">
        <f t="shared" si="735"/>
        <v>0</v>
      </c>
      <c r="BR186" s="95">
        <f t="shared" si="736"/>
        <v>0</v>
      </c>
      <c r="BS186" s="95">
        <f t="shared" si="737"/>
        <v>0</v>
      </c>
      <c r="BT186" s="98">
        <f t="shared" si="738"/>
        <v>0</v>
      </c>
      <c r="BU186" s="98">
        <f t="shared" si="739"/>
        <v>0</v>
      </c>
      <c r="BV186" s="99"/>
      <c r="BW186" s="90"/>
      <c r="BX186" s="90"/>
      <c r="BY186" s="90"/>
      <c r="BZ186" s="90"/>
      <c r="CA186" s="90"/>
      <c r="CB186" s="98">
        <f t="shared" si="740"/>
        <v>0</v>
      </c>
      <c r="CC186" s="90"/>
      <c r="CD186" s="90"/>
      <c r="CE186" s="90"/>
      <c r="CF186" s="90">
        <f t="shared" si="741"/>
        <v>0</v>
      </c>
      <c r="CG186" s="90">
        <f t="shared" si="742"/>
        <v>0</v>
      </c>
      <c r="CH186" s="9">
        <v>51792</v>
      </c>
      <c r="CI186" s="9">
        <v>31320</v>
      </c>
      <c r="CJ186" s="101">
        <f t="shared" si="743"/>
        <v>0</v>
      </c>
      <c r="CK186" s="101">
        <f t="shared" si="744"/>
        <v>0</v>
      </c>
      <c r="CL186" s="101">
        <f t="shared" si="745"/>
        <v>0</v>
      </c>
    </row>
    <row r="187" spans="1:90" x14ac:dyDescent="0.25">
      <c r="A187" s="30"/>
      <c r="B187" s="31"/>
      <c r="C187" s="32"/>
      <c r="D187" s="33" t="s">
        <v>184</v>
      </c>
      <c r="E187" s="31"/>
      <c r="F187" s="31"/>
      <c r="G187" s="32"/>
      <c r="H187" s="34">
        <f t="shared" ref="H187:AB187" si="746">SUBTOTAL(9,H177:H186)</f>
        <v>410000</v>
      </c>
      <c r="I187" s="34">
        <f t="shared" si="746"/>
        <v>150000</v>
      </c>
      <c r="J187" s="34">
        <f t="shared" si="746"/>
        <v>0</v>
      </c>
      <c r="K187" s="34">
        <f t="shared" si="746"/>
        <v>0</v>
      </c>
      <c r="L187" s="34">
        <f t="shared" si="746"/>
        <v>0</v>
      </c>
      <c r="M187" s="34">
        <f t="shared" si="746"/>
        <v>150000</v>
      </c>
      <c r="N187" s="34">
        <f t="shared" si="746"/>
        <v>0</v>
      </c>
      <c r="O187" s="34">
        <f t="shared" si="746"/>
        <v>0</v>
      </c>
      <c r="P187" s="34">
        <f t="shared" si="746"/>
        <v>260000</v>
      </c>
      <c r="Q187" s="34">
        <f t="shared" si="746"/>
        <v>0</v>
      </c>
      <c r="R187" s="34">
        <f t="shared" si="746"/>
        <v>260000</v>
      </c>
      <c r="S187" s="34">
        <f t="shared" si="746"/>
        <v>0</v>
      </c>
      <c r="T187" s="34">
        <f t="shared" si="746"/>
        <v>-150000</v>
      </c>
      <c r="U187" s="34">
        <f t="shared" si="746"/>
        <v>-260000</v>
      </c>
      <c r="V187" s="34">
        <f t="shared" si="746"/>
        <v>-97500</v>
      </c>
      <c r="W187" s="34">
        <f t="shared" si="746"/>
        <v>-169000</v>
      </c>
      <c r="X187" s="34">
        <f t="shared" si="746"/>
        <v>322512.98093321663</v>
      </c>
      <c r="Y187" s="34">
        <f t="shared" si="746"/>
        <v>162244</v>
      </c>
      <c r="Z187" s="48">
        <f t="shared" si="746"/>
        <v>-0.28999999999999998</v>
      </c>
      <c r="AA187" s="48">
        <f t="shared" si="746"/>
        <v>-1.22</v>
      </c>
      <c r="AB187" s="48">
        <f t="shared" si="746"/>
        <v>-1.51</v>
      </c>
      <c r="AC187" s="48">
        <v>-0.19</v>
      </c>
      <c r="AD187" s="48">
        <v>-0.79</v>
      </c>
      <c r="AE187" s="48">
        <f t="shared" ref="AE187:AX187" si="747">SUBTOTAL(9,AE177:AE186)</f>
        <v>-0.98</v>
      </c>
      <c r="AF187" s="34">
        <f t="shared" si="747"/>
        <v>410000</v>
      </c>
      <c r="AG187" s="34">
        <f t="shared" si="747"/>
        <v>150000</v>
      </c>
      <c r="AH187" s="34">
        <f t="shared" si="747"/>
        <v>0</v>
      </c>
      <c r="AI187" s="34">
        <f t="shared" si="747"/>
        <v>0</v>
      </c>
      <c r="AJ187" s="34">
        <f t="shared" si="747"/>
        <v>0</v>
      </c>
      <c r="AK187" s="34">
        <f t="shared" si="747"/>
        <v>150000</v>
      </c>
      <c r="AL187" s="34">
        <f t="shared" si="747"/>
        <v>0</v>
      </c>
      <c r="AM187" s="34">
        <f t="shared" si="747"/>
        <v>0</v>
      </c>
      <c r="AN187" s="34">
        <f t="shared" si="747"/>
        <v>260000</v>
      </c>
      <c r="AO187" s="34">
        <f t="shared" si="747"/>
        <v>0</v>
      </c>
      <c r="AP187" s="34">
        <f t="shared" si="747"/>
        <v>260000</v>
      </c>
      <c r="AQ187" s="34">
        <f t="shared" si="747"/>
        <v>0</v>
      </c>
      <c r="AR187" s="34">
        <f t="shared" si="747"/>
        <v>-52500</v>
      </c>
      <c r="AS187" s="34">
        <f t="shared" si="747"/>
        <v>-91000</v>
      </c>
      <c r="AT187" s="34">
        <f t="shared" si="747"/>
        <v>322512.98093321663</v>
      </c>
      <c r="AU187" s="34">
        <f t="shared" si="747"/>
        <v>162244</v>
      </c>
      <c r="AV187" s="48">
        <f t="shared" si="747"/>
        <v>-0.1</v>
      </c>
      <c r="AW187" s="48">
        <f t="shared" si="747"/>
        <v>-0.43</v>
      </c>
      <c r="AX187" s="48">
        <f t="shared" si="747"/>
        <v>-0.53</v>
      </c>
      <c r="AY187"/>
      <c r="AZ187"/>
      <c r="BA187" s="34">
        <f t="shared" ref="BA187:BS187" si="748">SUBTOTAL(9,BA177:BA186)</f>
        <v>410000</v>
      </c>
      <c r="BB187" s="34">
        <f t="shared" si="748"/>
        <v>150000</v>
      </c>
      <c r="BC187" s="34">
        <f t="shared" si="748"/>
        <v>0</v>
      </c>
      <c r="BD187" s="34">
        <f t="shared" si="748"/>
        <v>0</v>
      </c>
      <c r="BE187" s="34">
        <f t="shared" si="748"/>
        <v>0</v>
      </c>
      <c r="BF187" s="34">
        <f t="shared" si="748"/>
        <v>150000</v>
      </c>
      <c r="BG187" s="34">
        <f t="shared" si="748"/>
        <v>0</v>
      </c>
      <c r="BH187" s="34">
        <f t="shared" si="748"/>
        <v>0</v>
      </c>
      <c r="BI187" s="34">
        <f t="shared" si="748"/>
        <v>260000</v>
      </c>
      <c r="BJ187" s="34">
        <f t="shared" si="748"/>
        <v>0</v>
      </c>
      <c r="BK187" s="34">
        <f t="shared" si="748"/>
        <v>260000</v>
      </c>
      <c r="BL187" s="34">
        <f t="shared" si="748"/>
        <v>0</v>
      </c>
      <c r="BM187" s="34">
        <f t="shared" si="748"/>
        <v>0</v>
      </c>
      <c r="BN187" s="34">
        <f t="shared" si="748"/>
        <v>0</v>
      </c>
      <c r="BO187" s="34">
        <f t="shared" si="748"/>
        <v>322512.98093321663</v>
      </c>
      <c r="BP187" s="34">
        <f t="shared" si="748"/>
        <v>162244</v>
      </c>
      <c r="BQ187" s="48">
        <f t="shared" si="748"/>
        <v>0</v>
      </c>
      <c r="BR187" s="48">
        <f t="shared" si="748"/>
        <v>0</v>
      </c>
      <c r="BS187" s="48">
        <f t="shared" si="748"/>
        <v>0</v>
      </c>
      <c r="BT187" s="34">
        <f t="shared" ref="BT187:CL187" si="749">SUBTOTAL(9,BT177:BT186)</f>
        <v>410000</v>
      </c>
      <c r="BU187" s="34">
        <f t="shared" si="749"/>
        <v>150000</v>
      </c>
      <c r="BV187" s="34">
        <f t="shared" si="749"/>
        <v>0</v>
      </c>
      <c r="BW187" s="34">
        <f t="shared" si="749"/>
        <v>0</v>
      </c>
      <c r="BX187" s="34">
        <f t="shared" si="749"/>
        <v>0</v>
      </c>
      <c r="BY187" s="34">
        <f t="shared" si="749"/>
        <v>150000</v>
      </c>
      <c r="BZ187" s="34">
        <f t="shared" si="749"/>
        <v>0</v>
      </c>
      <c r="CA187" s="34">
        <f t="shared" si="749"/>
        <v>0</v>
      </c>
      <c r="CB187" s="34">
        <f t="shared" si="749"/>
        <v>260000</v>
      </c>
      <c r="CC187" s="34">
        <f t="shared" si="749"/>
        <v>0</v>
      </c>
      <c r="CD187" s="34">
        <f t="shared" si="749"/>
        <v>260000</v>
      </c>
      <c r="CE187" s="34">
        <f t="shared" si="749"/>
        <v>0</v>
      </c>
      <c r="CF187" s="34">
        <f t="shared" si="749"/>
        <v>0</v>
      </c>
      <c r="CG187" s="34">
        <f t="shared" si="749"/>
        <v>0</v>
      </c>
      <c r="CH187" s="34">
        <f t="shared" si="749"/>
        <v>322512.98093321663</v>
      </c>
      <c r="CI187" s="34">
        <f t="shared" si="749"/>
        <v>162244</v>
      </c>
      <c r="CJ187" s="64">
        <f t="shared" si="749"/>
        <v>0</v>
      </c>
      <c r="CK187" s="64">
        <f t="shared" si="749"/>
        <v>0</v>
      </c>
      <c r="CL187" s="64">
        <f t="shared" si="749"/>
        <v>0</v>
      </c>
    </row>
    <row r="188" spans="1:90" x14ac:dyDescent="0.25">
      <c r="A188" s="26">
        <v>1457</v>
      </c>
      <c r="B188" s="6">
        <v>600023389</v>
      </c>
      <c r="C188" s="27">
        <v>60254190</v>
      </c>
      <c r="D188" s="28" t="s">
        <v>58</v>
      </c>
      <c r="E188" s="6">
        <v>3114</v>
      </c>
      <c r="F188" s="6" t="s">
        <v>74</v>
      </c>
      <c r="G188" s="6" t="s">
        <v>19</v>
      </c>
      <c r="H188" s="41">
        <f t="shared" ref="H188:H195" si="750">I188+P188</f>
        <v>56000</v>
      </c>
      <c r="I188" s="41">
        <f t="shared" ref="I188:I195" si="751">K188+L188+M188+N188+O188</f>
        <v>30000</v>
      </c>
      <c r="J188" s="5"/>
      <c r="K188" s="9"/>
      <c r="L188" s="9"/>
      <c r="M188" s="9">
        <v>30000</v>
      </c>
      <c r="N188" s="9"/>
      <c r="O188" s="9"/>
      <c r="P188" s="41">
        <f t="shared" ref="P188:P195" si="752">Q188+R188+S188</f>
        <v>26000</v>
      </c>
      <c r="Q188" s="9"/>
      <c r="R188" s="9">
        <v>26000</v>
      </c>
      <c r="S188" s="9"/>
      <c r="T188" s="73">
        <f t="shared" ref="T188:T195" si="753">(L188+M188+N188)*-1</f>
        <v>-30000</v>
      </c>
      <c r="U188" s="73">
        <f t="shared" ref="U188:U195" si="754">(Q188+R188)*-1</f>
        <v>-26000</v>
      </c>
      <c r="V188" s="9">
        <f t="shared" ref="V188:W195" si="755">ROUND(T188*0.65,0)</f>
        <v>-19500</v>
      </c>
      <c r="W188" s="9">
        <f t="shared" si="755"/>
        <v>-16900</v>
      </c>
      <c r="X188" s="9">
        <v>52259</v>
      </c>
      <c r="Y188" s="9">
        <v>21350</v>
      </c>
      <c r="Z188" s="78">
        <f t="shared" ref="Z188:Z195" si="756">IF(T188=0,0,ROUND((T188+L188)/X188/10,2))</f>
        <v>-0.06</v>
      </c>
      <c r="AA188" s="78">
        <f t="shared" ref="AA188:AA195" si="757">IF(U188=0,0,ROUND((U188+Q188)/Y188/10,2))</f>
        <v>-0.12</v>
      </c>
      <c r="AB188" s="78">
        <f t="shared" ref="AB188:AB195" si="758">Z188+AA188</f>
        <v>-0.18</v>
      </c>
      <c r="AC188" s="47">
        <v>-0.04</v>
      </c>
      <c r="AD188" s="47">
        <v>-0.08</v>
      </c>
      <c r="AE188" s="47">
        <f t="shared" ref="AE188:AE195" si="759">AC188+AD188</f>
        <v>-0.12</v>
      </c>
      <c r="AF188" s="41">
        <f t="shared" ref="AF188:AF195" si="760">AG188+AN188</f>
        <v>56000</v>
      </c>
      <c r="AG188" s="41">
        <f t="shared" ref="AG188:AG195" si="761">AI188+AJ188+AK188+AL188+AM188</f>
        <v>30000</v>
      </c>
      <c r="AH188" s="5"/>
      <c r="AI188" s="9"/>
      <c r="AJ188" s="9"/>
      <c r="AK188" s="9">
        <v>30000</v>
      </c>
      <c r="AL188" s="9"/>
      <c r="AM188" s="9"/>
      <c r="AN188" s="41">
        <f t="shared" ref="AN188:AN195" si="762">AO188+AP188+AQ188</f>
        <v>26000</v>
      </c>
      <c r="AO188" s="9"/>
      <c r="AP188" s="9">
        <v>26000</v>
      </c>
      <c r="AQ188" s="9"/>
      <c r="AR188" s="90">
        <f t="shared" ref="AR188:AR195" si="763">((AL188+AK188+AJ188)-((V188)*-1))*-1</f>
        <v>-10500</v>
      </c>
      <c r="AS188" s="90">
        <f t="shared" ref="AS188:AS195" si="764">((AO188+AP188)-((W188)*-1))*-1</f>
        <v>-9100</v>
      </c>
      <c r="AT188" s="9">
        <v>52259</v>
      </c>
      <c r="AU188" s="9">
        <v>21350</v>
      </c>
      <c r="AV188" s="95">
        <f t="shared" ref="AV188:AV195" si="765">ROUND((AY188/AT188/10)+(AC188),2)*-1</f>
        <v>-0.02</v>
      </c>
      <c r="AW188" s="95">
        <f t="shared" ref="AW188:AW195" si="766">ROUND((AZ188/AU188/10)+AD188,2)*-1</f>
        <v>-0.04</v>
      </c>
      <c r="AX188" s="95">
        <f t="shared" ref="AX188:AX195" si="767">AV188+AW188</f>
        <v>-0.06</v>
      </c>
      <c r="AY188" s="97">
        <f t="shared" ref="AY188:AY195" si="768">AK188+AL188</f>
        <v>30000</v>
      </c>
      <c r="AZ188" s="97">
        <f t="shared" ref="AZ188:AZ195" si="769">AP188</f>
        <v>26000</v>
      </c>
      <c r="BA188" s="98">
        <f t="shared" ref="BA188:BA195" si="770">BB188+BI188</f>
        <v>56000</v>
      </c>
      <c r="BB188" s="98">
        <f t="shared" ref="BB188:BB195" si="771">BD188+BE188+BF188+BG188+BH188</f>
        <v>30000</v>
      </c>
      <c r="BC188" s="99"/>
      <c r="BD188" s="90"/>
      <c r="BE188" s="90"/>
      <c r="BF188" s="90">
        <v>30000</v>
      </c>
      <c r="BG188" s="90"/>
      <c r="BH188" s="90"/>
      <c r="BI188" s="98">
        <f t="shared" ref="BI188:BI195" si="772">BJ188+BK188+BL188</f>
        <v>26000</v>
      </c>
      <c r="BJ188" s="90"/>
      <c r="BK188" s="90">
        <v>26000</v>
      </c>
      <c r="BL188" s="90"/>
      <c r="BM188" s="90">
        <f t="shared" ref="BM188:BM195" si="773">(BE188+BF188+BG188)-(AJ188+AK188+AL188)</f>
        <v>0</v>
      </c>
      <c r="BN188" s="90">
        <f t="shared" ref="BN188:BN195" si="774">(BJ188+BK188)-(AO188+AP188)</f>
        <v>0</v>
      </c>
      <c r="BO188" s="9">
        <v>52259</v>
      </c>
      <c r="BP188" s="9">
        <v>21350</v>
      </c>
      <c r="BQ188" s="95">
        <f t="shared" ref="BQ188:BQ195" si="775">ROUND(((BF188+BG188)-(AK188+AL188))/BO188/10,2)*-1</f>
        <v>0</v>
      </c>
      <c r="BR188" s="95">
        <f t="shared" ref="BR188:BR195" si="776">ROUND(((BK188-AP188)/BP188/10),2)*-1</f>
        <v>0</v>
      </c>
      <c r="BS188" s="95">
        <f t="shared" ref="BS188:BS195" si="777">BQ188+BR188</f>
        <v>0</v>
      </c>
      <c r="BT188" s="98">
        <f t="shared" ref="BT188:BT195" si="778">BU188+CB188</f>
        <v>56000</v>
      </c>
      <c r="BU188" s="98">
        <f t="shared" ref="BU188:BU195" si="779">BW188+BX188+BY188+BZ188+CA188</f>
        <v>30000</v>
      </c>
      <c r="BV188" s="99"/>
      <c r="BW188" s="90"/>
      <c r="BX188" s="90"/>
      <c r="BY188" s="90">
        <v>30000</v>
      </c>
      <c r="BZ188" s="90"/>
      <c r="CA188" s="90"/>
      <c r="CB188" s="98">
        <f t="shared" ref="CB188:CB195" si="780">CC188+CD188+CE188</f>
        <v>26000</v>
      </c>
      <c r="CC188" s="90"/>
      <c r="CD188" s="90">
        <v>26000</v>
      </c>
      <c r="CE188" s="90"/>
      <c r="CF188" s="90">
        <f t="shared" ref="CF188:CF195" si="781">(BX188+BY188+BZ188)-(BE188+BF188+BG188)</f>
        <v>0</v>
      </c>
      <c r="CG188" s="90">
        <f t="shared" ref="CG188:CG195" si="782">(CC188+CD188)-(BJ188+BK188)</f>
        <v>0</v>
      </c>
      <c r="CH188" s="9">
        <v>52259</v>
      </c>
      <c r="CI188" s="9">
        <v>21350</v>
      </c>
      <c r="CJ188" s="101">
        <f t="shared" ref="CJ188:CJ195" si="783">ROUND(((BY188+BZ188)-(BF188+BG188))/CH188/10,2)*-1</f>
        <v>0</v>
      </c>
      <c r="CK188" s="101">
        <f t="shared" ref="CK188:CK195" si="784">ROUND(((CD188-BK188)/CI188/10),2)*-1</f>
        <v>0</v>
      </c>
      <c r="CL188" s="101">
        <f t="shared" ref="CL188:CL195" si="785">CJ188+CK188</f>
        <v>0</v>
      </c>
    </row>
    <row r="189" spans="1:90" x14ac:dyDescent="0.25">
      <c r="A189" s="5">
        <v>1457</v>
      </c>
      <c r="B189" s="2">
        <v>600023389</v>
      </c>
      <c r="C189" s="7">
        <v>60254190</v>
      </c>
      <c r="D189" s="8" t="s">
        <v>58</v>
      </c>
      <c r="E189" s="2">
        <v>3114</v>
      </c>
      <c r="F189" s="2" t="s">
        <v>75</v>
      </c>
      <c r="G189" s="2" t="s">
        <v>19</v>
      </c>
      <c r="H189" s="41">
        <f t="shared" si="750"/>
        <v>0</v>
      </c>
      <c r="I189" s="41">
        <f t="shared" si="751"/>
        <v>0</v>
      </c>
      <c r="J189" s="5"/>
      <c r="K189" s="9"/>
      <c r="L189" s="9"/>
      <c r="M189" s="9"/>
      <c r="N189" s="9"/>
      <c r="O189" s="9"/>
      <c r="P189" s="41">
        <f t="shared" si="752"/>
        <v>0</v>
      </c>
      <c r="Q189" s="9"/>
      <c r="R189" s="9"/>
      <c r="S189" s="9"/>
      <c r="T189" s="73">
        <f t="shared" si="753"/>
        <v>0</v>
      </c>
      <c r="U189" s="73">
        <f t="shared" si="754"/>
        <v>0</v>
      </c>
      <c r="V189" s="9">
        <f t="shared" si="755"/>
        <v>0</v>
      </c>
      <c r="W189" s="9">
        <f t="shared" si="755"/>
        <v>0</v>
      </c>
      <c r="X189" s="9">
        <v>52259</v>
      </c>
      <c r="Y189" s="9">
        <v>21350</v>
      </c>
      <c r="Z189" s="78">
        <f t="shared" si="756"/>
        <v>0</v>
      </c>
      <c r="AA189" s="78">
        <f t="shared" si="757"/>
        <v>0</v>
      </c>
      <c r="AB189" s="78">
        <f t="shared" si="758"/>
        <v>0</v>
      </c>
      <c r="AC189" s="47">
        <v>0</v>
      </c>
      <c r="AD189" s="47">
        <v>0</v>
      </c>
      <c r="AE189" s="47">
        <f t="shared" si="759"/>
        <v>0</v>
      </c>
      <c r="AF189" s="41">
        <f t="shared" si="760"/>
        <v>0</v>
      </c>
      <c r="AG189" s="41">
        <f t="shared" si="761"/>
        <v>0</v>
      </c>
      <c r="AH189" s="5"/>
      <c r="AI189" s="9"/>
      <c r="AJ189" s="9"/>
      <c r="AK189" s="9"/>
      <c r="AL189" s="9"/>
      <c r="AM189" s="9"/>
      <c r="AN189" s="41">
        <f t="shared" si="762"/>
        <v>0</v>
      </c>
      <c r="AO189" s="9"/>
      <c r="AP189" s="9"/>
      <c r="AQ189" s="9"/>
      <c r="AR189" s="90">
        <f t="shared" si="763"/>
        <v>0</v>
      </c>
      <c r="AS189" s="90">
        <f t="shared" si="764"/>
        <v>0</v>
      </c>
      <c r="AT189" s="9">
        <v>52259</v>
      </c>
      <c r="AU189" s="9">
        <v>21350</v>
      </c>
      <c r="AV189" s="95">
        <f t="shared" si="765"/>
        <v>0</v>
      </c>
      <c r="AW189" s="95">
        <f t="shared" si="766"/>
        <v>0</v>
      </c>
      <c r="AX189" s="95">
        <f t="shared" si="767"/>
        <v>0</v>
      </c>
      <c r="AY189" s="97">
        <f t="shared" si="768"/>
        <v>0</v>
      </c>
      <c r="AZ189" s="97">
        <f t="shared" si="769"/>
        <v>0</v>
      </c>
      <c r="BA189" s="98">
        <f t="shared" si="770"/>
        <v>0</v>
      </c>
      <c r="BB189" s="98">
        <f t="shared" si="771"/>
        <v>0</v>
      </c>
      <c r="BC189" s="99"/>
      <c r="BD189" s="90"/>
      <c r="BE189" s="90"/>
      <c r="BF189" s="90"/>
      <c r="BG189" s="90"/>
      <c r="BH189" s="90"/>
      <c r="BI189" s="98">
        <f t="shared" si="772"/>
        <v>0</v>
      </c>
      <c r="BJ189" s="90"/>
      <c r="BK189" s="90"/>
      <c r="BL189" s="90"/>
      <c r="BM189" s="90">
        <f t="shared" si="773"/>
        <v>0</v>
      </c>
      <c r="BN189" s="90">
        <f t="shared" si="774"/>
        <v>0</v>
      </c>
      <c r="BO189" s="9">
        <v>52259</v>
      </c>
      <c r="BP189" s="9">
        <v>21350</v>
      </c>
      <c r="BQ189" s="95">
        <f t="shared" si="775"/>
        <v>0</v>
      </c>
      <c r="BR189" s="95">
        <f t="shared" si="776"/>
        <v>0</v>
      </c>
      <c r="BS189" s="95">
        <f t="shared" si="777"/>
        <v>0</v>
      </c>
      <c r="BT189" s="98">
        <f t="shared" si="778"/>
        <v>0</v>
      </c>
      <c r="BU189" s="98">
        <f t="shared" si="779"/>
        <v>0</v>
      </c>
      <c r="BV189" s="99"/>
      <c r="BW189" s="90"/>
      <c r="BX189" s="90"/>
      <c r="BY189" s="90"/>
      <c r="BZ189" s="90"/>
      <c r="CA189" s="90"/>
      <c r="CB189" s="98">
        <f t="shared" si="780"/>
        <v>0</v>
      </c>
      <c r="CC189" s="90"/>
      <c r="CD189" s="90"/>
      <c r="CE189" s="90"/>
      <c r="CF189" s="90">
        <f t="shared" si="781"/>
        <v>0</v>
      </c>
      <c r="CG189" s="90">
        <f t="shared" si="782"/>
        <v>0</v>
      </c>
      <c r="CH189" s="9">
        <v>52259</v>
      </c>
      <c r="CI189" s="9">
        <v>21350</v>
      </c>
      <c r="CJ189" s="101">
        <f t="shared" si="783"/>
        <v>0</v>
      </c>
      <c r="CK189" s="101">
        <f t="shared" si="784"/>
        <v>0</v>
      </c>
      <c r="CL189" s="101">
        <f t="shared" si="785"/>
        <v>0</v>
      </c>
    </row>
    <row r="190" spans="1:90" x14ac:dyDescent="0.25">
      <c r="A190" s="5">
        <v>1457</v>
      </c>
      <c r="B190" s="2">
        <v>600023389</v>
      </c>
      <c r="C190" s="7">
        <v>60254190</v>
      </c>
      <c r="D190" s="8" t="s">
        <v>58</v>
      </c>
      <c r="E190" s="20">
        <v>3114</v>
      </c>
      <c r="F190" s="20" t="s">
        <v>110</v>
      </c>
      <c r="G190" s="20" t="s">
        <v>96</v>
      </c>
      <c r="H190" s="41">
        <f t="shared" si="750"/>
        <v>0</v>
      </c>
      <c r="I190" s="41">
        <f t="shared" si="751"/>
        <v>0</v>
      </c>
      <c r="J190" s="5"/>
      <c r="K190" s="9"/>
      <c r="L190" s="9"/>
      <c r="M190" s="9"/>
      <c r="N190" s="9"/>
      <c r="O190" s="9"/>
      <c r="P190" s="41">
        <f t="shared" si="752"/>
        <v>0</v>
      </c>
      <c r="Q190" s="9"/>
      <c r="R190" s="9"/>
      <c r="S190" s="9"/>
      <c r="T190" s="73">
        <f t="shared" si="753"/>
        <v>0</v>
      </c>
      <c r="U190" s="73">
        <f t="shared" si="754"/>
        <v>0</v>
      </c>
      <c r="V190" s="9">
        <f t="shared" si="755"/>
        <v>0</v>
      </c>
      <c r="W190" s="9">
        <f t="shared" si="755"/>
        <v>0</v>
      </c>
      <c r="X190" s="46" t="s">
        <v>225</v>
      </c>
      <c r="Y190" s="46" t="s">
        <v>225</v>
      </c>
      <c r="Z190" s="78">
        <f t="shared" si="756"/>
        <v>0</v>
      </c>
      <c r="AA190" s="78">
        <f t="shared" si="757"/>
        <v>0</v>
      </c>
      <c r="AB190" s="78">
        <f t="shared" si="758"/>
        <v>0</v>
      </c>
      <c r="AC190" s="47">
        <v>0</v>
      </c>
      <c r="AD190" s="47">
        <v>0</v>
      </c>
      <c r="AE190" s="47">
        <f t="shared" si="759"/>
        <v>0</v>
      </c>
      <c r="AF190" s="41">
        <f t="shared" si="760"/>
        <v>0</v>
      </c>
      <c r="AG190" s="41">
        <f t="shared" si="761"/>
        <v>0</v>
      </c>
      <c r="AH190" s="5"/>
      <c r="AI190" s="9"/>
      <c r="AJ190" s="9"/>
      <c r="AK190" s="9"/>
      <c r="AL190" s="9"/>
      <c r="AM190" s="9"/>
      <c r="AN190" s="41">
        <f t="shared" si="762"/>
        <v>0</v>
      </c>
      <c r="AO190" s="9"/>
      <c r="AP190" s="9"/>
      <c r="AQ190" s="9"/>
      <c r="AR190" s="90">
        <f t="shared" si="763"/>
        <v>0</v>
      </c>
      <c r="AS190" s="90">
        <f t="shared" si="764"/>
        <v>0</v>
      </c>
      <c r="AT190" s="46" t="s">
        <v>225</v>
      </c>
      <c r="AU190" s="46" t="s">
        <v>225</v>
      </c>
      <c r="AV190" s="95">
        <v>0</v>
      </c>
      <c r="AW190" s="95">
        <v>0</v>
      </c>
      <c r="AX190" s="95">
        <f t="shared" si="767"/>
        <v>0</v>
      </c>
      <c r="AY190" s="97">
        <f t="shared" si="768"/>
        <v>0</v>
      </c>
      <c r="AZ190" s="97">
        <f t="shared" si="769"/>
        <v>0</v>
      </c>
      <c r="BA190" s="98">
        <f t="shared" si="770"/>
        <v>0</v>
      </c>
      <c r="BB190" s="98">
        <f t="shared" si="771"/>
        <v>0</v>
      </c>
      <c r="BC190" s="99"/>
      <c r="BD190" s="90"/>
      <c r="BE190" s="90"/>
      <c r="BF190" s="90"/>
      <c r="BG190" s="90"/>
      <c r="BH190" s="90"/>
      <c r="BI190" s="98">
        <f t="shared" si="772"/>
        <v>0</v>
      </c>
      <c r="BJ190" s="90"/>
      <c r="BK190" s="90"/>
      <c r="BL190" s="90"/>
      <c r="BM190" s="90">
        <f t="shared" si="773"/>
        <v>0</v>
      </c>
      <c r="BN190" s="90">
        <f t="shared" si="774"/>
        <v>0</v>
      </c>
      <c r="BO190" s="46" t="s">
        <v>225</v>
      </c>
      <c r="BP190" s="46" t="s">
        <v>225</v>
      </c>
      <c r="BQ190" s="95">
        <v>0</v>
      </c>
      <c r="BR190" s="95">
        <v>0</v>
      </c>
      <c r="BS190" s="95">
        <f t="shared" si="777"/>
        <v>0</v>
      </c>
      <c r="BT190" s="98">
        <f t="shared" si="778"/>
        <v>0</v>
      </c>
      <c r="BU190" s="98">
        <f t="shared" si="779"/>
        <v>0</v>
      </c>
      <c r="BV190" s="99"/>
      <c r="BW190" s="90"/>
      <c r="BX190" s="90"/>
      <c r="BY190" s="90"/>
      <c r="BZ190" s="90"/>
      <c r="CA190" s="90"/>
      <c r="CB190" s="98">
        <f t="shared" si="780"/>
        <v>0</v>
      </c>
      <c r="CC190" s="90"/>
      <c r="CD190" s="90"/>
      <c r="CE190" s="90"/>
      <c r="CF190" s="90">
        <f t="shared" si="781"/>
        <v>0</v>
      </c>
      <c r="CG190" s="90">
        <f t="shared" si="782"/>
        <v>0</v>
      </c>
      <c r="CH190" s="46" t="s">
        <v>225</v>
      </c>
      <c r="CI190" s="46" t="s">
        <v>225</v>
      </c>
      <c r="CJ190" s="101">
        <v>0</v>
      </c>
      <c r="CK190" s="101">
        <v>0</v>
      </c>
      <c r="CL190" s="101">
        <f t="shared" si="785"/>
        <v>0</v>
      </c>
    </row>
    <row r="191" spans="1:90" x14ac:dyDescent="0.25">
      <c r="A191" s="5">
        <v>1457</v>
      </c>
      <c r="B191" s="2">
        <v>600023389</v>
      </c>
      <c r="C191" s="7">
        <v>60254190</v>
      </c>
      <c r="D191" s="8" t="s">
        <v>58</v>
      </c>
      <c r="E191" s="2">
        <v>3141</v>
      </c>
      <c r="F191" s="2" t="s">
        <v>20</v>
      </c>
      <c r="G191" s="7" t="s">
        <v>96</v>
      </c>
      <c r="H191" s="41">
        <f t="shared" si="750"/>
        <v>27000</v>
      </c>
      <c r="I191" s="41">
        <f t="shared" si="751"/>
        <v>0</v>
      </c>
      <c r="J191" s="5"/>
      <c r="K191" s="9"/>
      <c r="L191" s="9"/>
      <c r="M191" s="9"/>
      <c r="N191" s="9"/>
      <c r="O191" s="9"/>
      <c r="P191" s="41">
        <f t="shared" si="752"/>
        <v>27000</v>
      </c>
      <c r="Q191" s="9"/>
      <c r="R191" s="9">
        <v>27000</v>
      </c>
      <c r="S191" s="9"/>
      <c r="T191" s="73">
        <f t="shared" si="753"/>
        <v>0</v>
      </c>
      <c r="U191" s="73">
        <f t="shared" si="754"/>
        <v>-27000</v>
      </c>
      <c r="V191" s="9">
        <f t="shared" si="755"/>
        <v>0</v>
      </c>
      <c r="W191" s="9">
        <f t="shared" si="755"/>
        <v>-17550</v>
      </c>
      <c r="X191" s="46" t="s">
        <v>225</v>
      </c>
      <c r="Y191" s="9">
        <v>26460</v>
      </c>
      <c r="Z191" s="78">
        <f t="shared" si="756"/>
        <v>0</v>
      </c>
      <c r="AA191" s="78">
        <f t="shared" si="757"/>
        <v>-0.1</v>
      </c>
      <c r="AB191" s="78">
        <f t="shared" si="758"/>
        <v>-0.1</v>
      </c>
      <c r="AC191" s="47">
        <v>0</v>
      </c>
      <c r="AD191" s="47">
        <v>-7.0000000000000007E-2</v>
      </c>
      <c r="AE191" s="47">
        <f t="shared" si="759"/>
        <v>-7.0000000000000007E-2</v>
      </c>
      <c r="AF191" s="41">
        <f t="shared" si="760"/>
        <v>27000</v>
      </c>
      <c r="AG191" s="41">
        <f t="shared" si="761"/>
        <v>0</v>
      </c>
      <c r="AH191" s="5"/>
      <c r="AI191" s="9"/>
      <c r="AJ191" s="9"/>
      <c r="AK191" s="9"/>
      <c r="AL191" s="9"/>
      <c r="AM191" s="9"/>
      <c r="AN191" s="41">
        <f t="shared" si="762"/>
        <v>27000</v>
      </c>
      <c r="AO191" s="9"/>
      <c r="AP191" s="9">
        <v>27000</v>
      </c>
      <c r="AQ191" s="9"/>
      <c r="AR191" s="90">
        <f t="shared" si="763"/>
        <v>0</v>
      </c>
      <c r="AS191" s="90">
        <f t="shared" si="764"/>
        <v>-9450</v>
      </c>
      <c r="AT191" s="46" t="s">
        <v>225</v>
      </c>
      <c r="AU191" s="9">
        <v>26460</v>
      </c>
      <c r="AV191" s="95">
        <v>0</v>
      </c>
      <c r="AW191" s="95">
        <f t="shared" si="766"/>
        <v>-0.03</v>
      </c>
      <c r="AX191" s="95">
        <f t="shared" si="767"/>
        <v>-0.03</v>
      </c>
      <c r="AY191" s="97">
        <f t="shared" si="768"/>
        <v>0</v>
      </c>
      <c r="AZ191" s="97">
        <f t="shared" si="769"/>
        <v>27000</v>
      </c>
      <c r="BA191" s="98">
        <f t="shared" si="770"/>
        <v>27000</v>
      </c>
      <c r="BB191" s="98">
        <f t="shared" si="771"/>
        <v>0</v>
      </c>
      <c r="BC191" s="99"/>
      <c r="BD191" s="90"/>
      <c r="BE191" s="90"/>
      <c r="BF191" s="90"/>
      <c r="BG191" s="90"/>
      <c r="BH191" s="90"/>
      <c r="BI191" s="98">
        <f t="shared" si="772"/>
        <v>27000</v>
      </c>
      <c r="BJ191" s="90"/>
      <c r="BK191" s="90">
        <v>27000</v>
      </c>
      <c r="BL191" s="90"/>
      <c r="BM191" s="90">
        <f t="shared" si="773"/>
        <v>0</v>
      </c>
      <c r="BN191" s="90">
        <f t="shared" si="774"/>
        <v>0</v>
      </c>
      <c r="BO191" s="46" t="s">
        <v>225</v>
      </c>
      <c r="BP191" s="9">
        <v>26460</v>
      </c>
      <c r="BQ191" s="95">
        <v>0</v>
      </c>
      <c r="BR191" s="95">
        <f t="shared" si="776"/>
        <v>0</v>
      </c>
      <c r="BS191" s="95">
        <f t="shared" si="777"/>
        <v>0</v>
      </c>
      <c r="BT191" s="98">
        <f t="shared" si="778"/>
        <v>27000</v>
      </c>
      <c r="BU191" s="98">
        <f t="shared" si="779"/>
        <v>0</v>
      </c>
      <c r="BV191" s="99"/>
      <c r="BW191" s="90"/>
      <c r="BX191" s="90"/>
      <c r="BY191" s="90"/>
      <c r="BZ191" s="90"/>
      <c r="CA191" s="90"/>
      <c r="CB191" s="98">
        <f t="shared" si="780"/>
        <v>27000</v>
      </c>
      <c r="CC191" s="90"/>
      <c r="CD191" s="90">
        <v>27000</v>
      </c>
      <c r="CE191" s="90"/>
      <c r="CF191" s="90">
        <f t="shared" si="781"/>
        <v>0</v>
      </c>
      <c r="CG191" s="90">
        <f t="shared" si="782"/>
        <v>0</v>
      </c>
      <c r="CH191" s="46" t="s">
        <v>225</v>
      </c>
      <c r="CI191" s="9">
        <v>26460</v>
      </c>
      <c r="CJ191" s="101">
        <v>0</v>
      </c>
      <c r="CK191" s="101">
        <f t="shared" si="784"/>
        <v>0</v>
      </c>
      <c r="CL191" s="101">
        <f t="shared" si="785"/>
        <v>0</v>
      </c>
    </row>
    <row r="192" spans="1:90" x14ac:dyDescent="0.25">
      <c r="A192" s="5">
        <v>1457</v>
      </c>
      <c r="B192" s="2">
        <v>600023389</v>
      </c>
      <c r="C192" s="7">
        <v>60254190</v>
      </c>
      <c r="D192" s="8" t="s">
        <v>58</v>
      </c>
      <c r="E192" s="2">
        <v>3141</v>
      </c>
      <c r="F192" s="2" t="s">
        <v>20</v>
      </c>
      <c r="G192" s="7" t="s">
        <v>96</v>
      </c>
      <c r="H192" s="41">
        <f t="shared" si="750"/>
        <v>0</v>
      </c>
      <c r="I192" s="41">
        <f t="shared" si="751"/>
        <v>0</v>
      </c>
      <c r="J192" s="5"/>
      <c r="K192" s="9"/>
      <c r="L192" s="9"/>
      <c r="M192" s="9"/>
      <c r="N192" s="9"/>
      <c r="O192" s="9"/>
      <c r="P192" s="41">
        <f t="shared" si="752"/>
        <v>0</v>
      </c>
      <c r="Q192" s="9"/>
      <c r="R192" s="9"/>
      <c r="S192" s="9"/>
      <c r="T192" s="73">
        <f t="shared" si="753"/>
        <v>0</v>
      </c>
      <c r="U192" s="73">
        <f t="shared" si="754"/>
        <v>0</v>
      </c>
      <c r="V192" s="9">
        <f t="shared" si="755"/>
        <v>0</v>
      </c>
      <c r="W192" s="9">
        <f t="shared" si="755"/>
        <v>0</v>
      </c>
      <c r="X192" s="46" t="s">
        <v>225</v>
      </c>
      <c r="Y192" s="9">
        <v>26460</v>
      </c>
      <c r="Z192" s="78">
        <f t="shared" si="756"/>
        <v>0</v>
      </c>
      <c r="AA192" s="78">
        <f t="shared" si="757"/>
        <v>0</v>
      </c>
      <c r="AB192" s="78">
        <f t="shared" si="758"/>
        <v>0</v>
      </c>
      <c r="AC192" s="47">
        <v>0</v>
      </c>
      <c r="AD192" s="47">
        <v>0</v>
      </c>
      <c r="AE192" s="47">
        <f t="shared" si="759"/>
        <v>0</v>
      </c>
      <c r="AF192" s="41">
        <f t="shared" si="760"/>
        <v>0</v>
      </c>
      <c r="AG192" s="41">
        <f t="shared" si="761"/>
        <v>0</v>
      </c>
      <c r="AH192" s="5"/>
      <c r="AI192" s="9"/>
      <c r="AJ192" s="9"/>
      <c r="AK192" s="9"/>
      <c r="AL192" s="9"/>
      <c r="AM192" s="9"/>
      <c r="AN192" s="41">
        <f t="shared" si="762"/>
        <v>0</v>
      </c>
      <c r="AO192" s="9"/>
      <c r="AP192" s="9"/>
      <c r="AQ192" s="9"/>
      <c r="AR192" s="90">
        <f t="shared" si="763"/>
        <v>0</v>
      </c>
      <c r="AS192" s="90">
        <f t="shared" si="764"/>
        <v>0</v>
      </c>
      <c r="AT192" s="46" t="s">
        <v>225</v>
      </c>
      <c r="AU192" s="9">
        <v>26460</v>
      </c>
      <c r="AV192" s="95">
        <v>0</v>
      </c>
      <c r="AW192" s="95">
        <f t="shared" si="766"/>
        <v>0</v>
      </c>
      <c r="AX192" s="95">
        <f t="shared" si="767"/>
        <v>0</v>
      </c>
      <c r="AY192" s="97">
        <f t="shared" si="768"/>
        <v>0</v>
      </c>
      <c r="AZ192" s="97">
        <f t="shared" si="769"/>
        <v>0</v>
      </c>
      <c r="BA192" s="98">
        <f t="shared" si="770"/>
        <v>0</v>
      </c>
      <c r="BB192" s="98">
        <f t="shared" si="771"/>
        <v>0</v>
      </c>
      <c r="BC192" s="99"/>
      <c r="BD192" s="90"/>
      <c r="BE192" s="90"/>
      <c r="BF192" s="90"/>
      <c r="BG192" s="90"/>
      <c r="BH192" s="90"/>
      <c r="BI192" s="98">
        <f t="shared" si="772"/>
        <v>0</v>
      </c>
      <c r="BJ192" s="90"/>
      <c r="BK192" s="90"/>
      <c r="BL192" s="90"/>
      <c r="BM192" s="90">
        <f t="shared" si="773"/>
        <v>0</v>
      </c>
      <c r="BN192" s="90">
        <f t="shared" si="774"/>
        <v>0</v>
      </c>
      <c r="BO192" s="46" t="s">
        <v>225</v>
      </c>
      <c r="BP192" s="9">
        <v>26460</v>
      </c>
      <c r="BQ192" s="95">
        <v>0</v>
      </c>
      <c r="BR192" s="95">
        <f t="shared" si="776"/>
        <v>0</v>
      </c>
      <c r="BS192" s="95">
        <f t="shared" si="777"/>
        <v>0</v>
      </c>
      <c r="BT192" s="98">
        <f t="shared" si="778"/>
        <v>0</v>
      </c>
      <c r="BU192" s="98">
        <f t="shared" si="779"/>
        <v>0</v>
      </c>
      <c r="BV192" s="99"/>
      <c r="BW192" s="90"/>
      <c r="BX192" s="90"/>
      <c r="BY192" s="90"/>
      <c r="BZ192" s="90"/>
      <c r="CA192" s="90"/>
      <c r="CB192" s="98">
        <f t="shared" si="780"/>
        <v>0</v>
      </c>
      <c r="CC192" s="90"/>
      <c r="CD192" s="90"/>
      <c r="CE192" s="90"/>
      <c r="CF192" s="90">
        <f t="shared" si="781"/>
        <v>0</v>
      </c>
      <c r="CG192" s="90">
        <f t="shared" si="782"/>
        <v>0</v>
      </c>
      <c r="CH192" s="46" t="s">
        <v>225</v>
      </c>
      <c r="CI192" s="9">
        <v>26460</v>
      </c>
      <c r="CJ192" s="101">
        <v>0</v>
      </c>
      <c r="CK192" s="101">
        <f t="shared" si="784"/>
        <v>0</v>
      </c>
      <c r="CL192" s="101">
        <f t="shared" si="785"/>
        <v>0</v>
      </c>
    </row>
    <row r="193" spans="1:90" x14ac:dyDescent="0.25">
      <c r="A193" s="5">
        <v>1457</v>
      </c>
      <c r="B193" s="2">
        <v>600023389</v>
      </c>
      <c r="C193" s="7">
        <v>60254190</v>
      </c>
      <c r="D193" s="8" t="s">
        <v>58</v>
      </c>
      <c r="E193" s="2">
        <v>3143</v>
      </c>
      <c r="F193" s="2" t="s">
        <v>55</v>
      </c>
      <c r="G193" s="2" t="s">
        <v>19</v>
      </c>
      <c r="H193" s="41">
        <f t="shared" si="750"/>
        <v>0</v>
      </c>
      <c r="I193" s="41">
        <f t="shared" si="751"/>
        <v>0</v>
      </c>
      <c r="J193" s="5"/>
      <c r="K193" s="9"/>
      <c r="L193" s="9"/>
      <c r="M193" s="9"/>
      <c r="N193" s="9"/>
      <c r="O193" s="9"/>
      <c r="P193" s="41">
        <f t="shared" si="752"/>
        <v>0</v>
      </c>
      <c r="Q193" s="9"/>
      <c r="R193" s="9"/>
      <c r="S193" s="9"/>
      <c r="T193" s="73">
        <f t="shared" si="753"/>
        <v>0</v>
      </c>
      <c r="U193" s="73">
        <f t="shared" si="754"/>
        <v>0</v>
      </c>
      <c r="V193" s="9">
        <f t="shared" si="755"/>
        <v>0</v>
      </c>
      <c r="W193" s="9">
        <f t="shared" si="755"/>
        <v>0</v>
      </c>
      <c r="X193" s="9">
        <v>40555</v>
      </c>
      <c r="Y193" s="46" t="s">
        <v>225</v>
      </c>
      <c r="Z193" s="78">
        <f t="shared" si="756"/>
        <v>0</v>
      </c>
      <c r="AA193" s="78">
        <f t="shared" si="757"/>
        <v>0</v>
      </c>
      <c r="AB193" s="78">
        <f t="shared" si="758"/>
        <v>0</v>
      </c>
      <c r="AC193" s="47">
        <v>0</v>
      </c>
      <c r="AD193" s="47">
        <v>0</v>
      </c>
      <c r="AE193" s="47">
        <f t="shared" si="759"/>
        <v>0</v>
      </c>
      <c r="AF193" s="41">
        <f t="shared" si="760"/>
        <v>0</v>
      </c>
      <c r="AG193" s="41">
        <f t="shared" si="761"/>
        <v>0</v>
      </c>
      <c r="AH193" s="5"/>
      <c r="AI193" s="9"/>
      <c r="AJ193" s="9"/>
      <c r="AK193" s="9"/>
      <c r="AL193" s="9"/>
      <c r="AM193" s="9"/>
      <c r="AN193" s="41">
        <f t="shared" si="762"/>
        <v>0</v>
      </c>
      <c r="AO193" s="9"/>
      <c r="AP193" s="9"/>
      <c r="AQ193" s="9"/>
      <c r="AR193" s="90">
        <f t="shared" si="763"/>
        <v>0</v>
      </c>
      <c r="AS193" s="90">
        <f t="shared" si="764"/>
        <v>0</v>
      </c>
      <c r="AT193" s="9">
        <v>40555</v>
      </c>
      <c r="AU193" s="46" t="s">
        <v>225</v>
      </c>
      <c r="AV193" s="95">
        <f t="shared" si="765"/>
        <v>0</v>
      </c>
      <c r="AW193" s="95">
        <v>0</v>
      </c>
      <c r="AX193" s="95">
        <f t="shared" si="767"/>
        <v>0</v>
      </c>
      <c r="AY193" s="97">
        <f t="shared" si="768"/>
        <v>0</v>
      </c>
      <c r="AZ193" s="97">
        <f t="shared" si="769"/>
        <v>0</v>
      </c>
      <c r="BA193" s="98">
        <f t="shared" si="770"/>
        <v>0</v>
      </c>
      <c r="BB193" s="98">
        <f t="shared" si="771"/>
        <v>0</v>
      </c>
      <c r="BC193" s="99"/>
      <c r="BD193" s="90"/>
      <c r="BE193" s="90"/>
      <c r="BF193" s="90"/>
      <c r="BG193" s="90"/>
      <c r="BH193" s="90"/>
      <c r="BI193" s="98">
        <f t="shared" si="772"/>
        <v>0</v>
      </c>
      <c r="BJ193" s="90"/>
      <c r="BK193" s="90"/>
      <c r="BL193" s="90"/>
      <c r="BM193" s="90">
        <f t="shared" si="773"/>
        <v>0</v>
      </c>
      <c r="BN193" s="90">
        <f t="shared" si="774"/>
        <v>0</v>
      </c>
      <c r="BO193" s="9">
        <v>40555</v>
      </c>
      <c r="BP193" s="46" t="s">
        <v>225</v>
      </c>
      <c r="BQ193" s="95">
        <f t="shared" si="775"/>
        <v>0</v>
      </c>
      <c r="BR193" s="95">
        <v>0</v>
      </c>
      <c r="BS193" s="95">
        <f t="shared" si="777"/>
        <v>0</v>
      </c>
      <c r="BT193" s="98">
        <f t="shared" si="778"/>
        <v>0</v>
      </c>
      <c r="BU193" s="98">
        <f t="shared" si="779"/>
        <v>0</v>
      </c>
      <c r="BV193" s="99"/>
      <c r="BW193" s="90"/>
      <c r="BX193" s="90"/>
      <c r="BY193" s="90"/>
      <c r="BZ193" s="90"/>
      <c r="CA193" s="90"/>
      <c r="CB193" s="98">
        <f t="shared" si="780"/>
        <v>0</v>
      </c>
      <c r="CC193" s="90"/>
      <c r="CD193" s="90"/>
      <c r="CE193" s="90"/>
      <c r="CF193" s="90">
        <f t="shared" si="781"/>
        <v>0</v>
      </c>
      <c r="CG193" s="90">
        <f t="shared" si="782"/>
        <v>0</v>
      </c>
      <c r="CH193" s="9">
        <v>40555</v>
      </c>
      <c r="CI193" s="46" t="s">
        <v>225</v>
      </c>
      <c r="CJ193" s="101">
        <f t="shared" si="783"/>
        <v>0</v>
      </c>
      <c r="CK193" s="101">
        <v>0</v>
      </c>
      <c r="CL193" s="101">
        <f t="shared" si="785"/>
        <v>0</v>
      </c>
    </row>
    <row r="194" spans="1:90" x14ac:dyDescent="0.25">
      <c r="A194" s="5">
        <v>1457</v>
      </c>
      <c r="B194" s="2">
        <v>600023389</v>
      </c>
      <c r="C194" s="7">
        <v>60254190</v>
      </c>
      <c r="D194" s="8" t="s">
        <v>58</v>
      </c>
      <c r="E194" s="2">
        <v>3143</v>
      </c>
      <c r="F194" s="2" t="s">
        <v>95</v>
      </c>
      <c r="G194" s="7" t="s">
        <v>96</v>
      </c>
      <c r="H194" s="41">
        <f t="shared" si="750"/>
        <v>0</v>
      </c>
      <c r="I194" s="41">
        <f t="shared" si="751"/>
        <v>0</v>
      </c>
      <c r="J194" s="5"/>
      <c r="K194" s="9"/>
      <c r="L194" s="9"/>
      <c r="M194" s="9"/>
      <c r="N194" s="9"/>
      <c r="O194" s="9"/>
      <c r="P194" s="41">
        <f t="shared" si="752"/>
        <v>0</v>
      </c>
      <c r="Q194" s="9"/>
      <c r="R194" s="9"/>
      <c r="S194" s="9"/>
      <c r="T194" s="73">
        <f t="shared" si="753"/>
        <v>0</v>
      </c>
      <c r="U194" s="73">
        <f t="shared" si="754"/>
        <v>0</v>
      </c>
      <c r="V194" s="9">
        <f t="shared" si="755"/>
        <v>0</v>
      </c>
      <c r="W194" s="9">
        <f t="shared" si="755"/>
        <v>0</v>
      </c>
      <c r="X194" s="46" t="s">
        <v>225</v>
      </c>
      <c r="Y194" s="9">
        <v>21384</v>
      </c>
      <c r="Z194" s="78">
        <f t="shared" si="756"/>
        <v>0</v>
      </c>
      <c r="AA194" s="78">
        <f t="shared" si="757"/>
        <v>0</v>
      </c>
      <c r="AB194" s="78">
        <f t="shared" si="758"/>
        <v>0</v>
      </c>
      <c r="AC194" s="47">
        <v>0</v>
      </c>
      <c r="AD194" s="47">
        <v>0</v>
      </c>
      <c r="AE194" s="47">
        <f t="shared" si="759"/>
        <v>0</v>
      </c>
      <c r="AF194" s="41">
        <f t="shared" si="760"/>
        <v>0</v>
      </c>
      <c r="AG194" s="41">
        <f t="shared" si="761"/>
        <v>0</v>
      </c>
      <c r="AH194" s="5"/>
      <c r="AI194" s="9"/>
      <c r="AJ194" s="9"/>
      <c r="AK194" s="9"/>
      <c r="AL194" s="9"/>
      <c r="AM194" s="9"/>
      <c r="AN194" s="41">
        <f t="shared" si="762"/>
        <v>0</v>
      </c>
      <c r="AO194" s="9"/>
      <c r="AP194" s="9"/>
      <c r="AQ194" s="9"/>
      <c r="AR194" s="90">
        <f t="shared" si="763"/>
        <v>0</v>
      </c>
      <c r="AS194" s="90">
        <f t="shared" si="764"/>
        <v>0</v>
      </c>
      <c r="AT194" s="46" t="s">
        <v>225</v>
      </c>
      <c r="AU194" s="9">
        <v>21384</v>
      </c>
      <c r="AV194" s="95">
        <v>0</v>
      </c>
      <c r="AW194" s="95">
        <f t="shared" si="766"/>
        <v>0</v>
      </c>
      <c r="AX194" s="95">
        <f t="shared" si="767"/>
        <v>0</v>
      </c>
      <c r="AY194" s="97">
        <f t="shared" si="768"/>
        <v>0</v>
      </c>
      <c r="AZ194" s="97">
        <f t="shared" si="769"/>
        <v>0</v>
      </c>
      <c r="BA194" s="98">
        <f t="shared" si="770"/>
        <v>0</v>
      </c>
      <c r="BB194" s="98">
        <f t="shared" si="771"/>
        <v>0</v>
      </c>
      <c r="BC194" s="99"/>
      <c r="BD194" s="90"/>
      <c r="BE194" s="90"/>
      <c r="BF194" s="90"/>
      <c r="BG194" s="90"/>
      <c r="BH194" s="90"/>
      <c r="BI194" s="98">
        <f t="shared" si="772"/>
        <v>0</v>
      </c>
      <c r="BJ194" s="90"/>
      <c r="BK194" s="90"/>
      <c r="BL194" s="90"/>
      <c r="BM194" s="90">
        <f t="shared" si="773"/>
        <v>0</v>
      </c>
      <c r="BN194" s="90">
        <f t="shared" si="774"/>
        <v>0</v>
      </c>
      <c r="BO194" s="46" t="s">
        <v>225</v>
      </c>
      <c r="BP194" s="9">
        <v>21384</v>
      </c>
      <c r="BQ194" s="95">
        <v>0</v>
      </c>
      <c r="BR194" s="95">
        <f t="shared" si="776"/>
        <v>0</v>
      </c>
      <c r="BS194" s="95">
        <f t="shared" si="777"/>
        <v>0</v>
      </c>
      <c r="BT194" s="98">
        <f t="shared" si="778"/>
        <v>0</v>
      </c>
      <c r="BU194" s="98">
        <f t="shared" si="779"/>
        <v>0</v>
      </c>
      <c r="BV194" s="99"/>
      <c r="BW194" s="90"/>
      <c r="BX194" s="90"/>
      <c r="BY194" s="90"/>
      <c r="BZ194" s="90"/>
      <c r="CA194" s="90"/>
      <c r="CB194" s="98">
        <f t="shared" si="780"/>
        <v>0</v>
      </c>
      <c r="CC194" s="90"/>
      <c r="CD194" s="90"/>
      <c r="CE194" s="90"/>
      <c r="CF194" s="90">
        <f t="shared" si="781"/>
        <v>0</v>
      </c>
      <c r="CG194" s="90">
        <f t="shared" si="782"/>
        <v>0</v>
      </c>
      <c r="CH194" s="46" t="s">
        <v>225</v>
      </c>
      <c r="CI194" s="9">
        <v>21384</v>
      </c>
      <c r="CJ194" s="101">
        <v>0</v>
      </c>
      <c r="CK194" s="101">
        <f t="shared" si="784"/>
        <v>0</v>
      </c>
      <c r="CL194" s="101">
        <f t="shared" si="785"/>
        <v>0</v>
      </c>
    </row>
    <row r="195" spans="1:90" x14ac:dyDescent="0.25">
      <c r="A195" s="5">
        <v>1457</v>
      </c>
      <c r="B195" s="2">
        <v>600023389</v>
      </c>
      <c r="C195" s="7">
        <v>60254190</v>
      </c>
      <c r="D195" s="8" t="s">
        <v>58</v>
      </c>
      <c r="E195" s="2">
        <v>3146</v>
      </c>
      <c r="F195" s="2" t="s">
        <v>57</v>
      </c>
      <c r="G195" s="7" t="s">
        <v>96</v>
      </c>
      <c r="H195" s="41">
        <f t="shared" si="750"/>
        <v>15000</v>
      </c>
      <c r="I195" s="41">
        <f t="shared" si="751"/>
        <v>0</v>
      </c>
      <c r="J195" s="5"/>
      <c r="K195" s="9"/>
      <c r="L195" s="9"/>
      <c r="M195" s="9"/>
      <c r="N195" s="9"/>
      <c r="O195" s="9"/>
      <c r="P195" s="41">
        <f t="shared" si="752"/>
        <v>15000</v>
      </c>
      <c r="Q195" s="9"/>
      <c r="R195" s="9">
        <v>15000</v>
      </c>
      <c r="S195" s="9"/>
      <c r="T195" s="73">
        <f t="shared" si="753"/>
        <v>0</v>
      </c>
      <c r="U195" s="73">
        <f t="shared" si="754"/>
        <v>-15000</v>
      </c>
      <c r="V195" s="9">
        <f t="shared" si="755"/>
        <v>0</v>
      </c>
      <c r="W195" s="9">
        <f t="shared" si="755"/>
        <v>-9750</v>
      </c>
      <c r="X195" s="9">
        <v>51792</v>
      </c>
      <c r="Y195" s="9">
        <v>31320</v>
      </c>
      <c r="Z195" s="78">
        <f t="shared" si="756"/>
        <v>0</v>
      </c>
      <c r="AA195" s="78">
        <f t="shared" si="757"/>
        <v>-0.05</v>
      </c>
      <c r="AB195" s="78">
        <f t="shared" si="758"/>
        <v>-0.05</v>
      </c>
      <c r="AC195" s="47">
        <v>0</v>
      </c>
      <c r="AD195" s="47">
        <v>-0.03</v>
      </c>
      <c r="AE195" s="47">
        <f t="shared" si="759"/>
        <v>-0.03</v>
      </c>
      <c r="AF195" s="41">
        <f t="shared" si="760"/>
        <v>15000</v>
      </c>
      <c r="AG195" s="41">
        <f t="shared" si="761"/>
        <v>0</v>
      </c>
      <c r="AH195" s="5"/>
      <c r="AI195" s="9"/>
      <c r="AJ195" s="9"/>
      <c r="AK195" s="9"/>
      <c r="AL195" s="9"/>
      <c r="AM195" s="9"/>
      <c r="AN195" s="41">
        <f t="shared" si="762"/>
        <v>15000</v>
      </c>
      <c r="AO195" s="9"/>
      <c r="AP195" s="9">
        <v>15000</v>
      </c>
      <c r="AQ195" s="9"/>
      <c r="AR195" s="90">
        <f t="shared" si="763"/>
        <v>0</v>
      </c>
      <c r="AS195" s="90">
        <f t="shared" si="764"/>
        <v>-5250</v>
      </c>
      <c r="AT195" s="9">
        <v>51792</v>
      </c>
      <c r="AU195" s="9">
        <v>31320</v>
      </c>
      <c r="AV195" s="95">
        <f t="shared" si="765"/>
        <v>0</v>
      </c>
      <c r="AW195" s="95">
        <f t="shared" si="766"/>
        <v>-0.02</v>
      </c>
      <c r="AX195" s="95">
        <f t="shared" si="767"/>
        <v>-0.02</v>
      </c>
      <c r="AY195" s="97">
        <f t="shared" si="768"/>
        <v>0</v>
      </c>
      <c r="AZ195" s="97">
        <f t="shared" si="769"/>
        <v>15000</v>
      </c>
      <c r="BA195" s="98">
        <f t="shared" si="770"/>
        <v>15000</v>
      </c>
      <c r="BB195" s="98">
        <f t="shared" si="771"/>
        <v>0</v>
      </c>
      <c r="BC195" s="99"/>
      <c r="BD195" s="90"/>
      <c r="BE195" s="90"/>
      <c r="BF195" s="90"/>
      <c r="BG195" s="90"/>
      <c r="BH195" s="90"/>
      <c r="BI195" s="98">
        <f t="shared" si="772"/>
        <v>15000</v>
      </c>
      <c r="BJ195" s="90"/>
      <c r="BK195" s="90">
        <v>15000</v>
      </c>
      <c r="BL195" s="90"/>
      <c r="BM195" s="90">
        <f t="shared" si="773"/>
        <v>0</v>
      </c>
      <c r="BN195" s="90">
        <f t="shared" si="774"/>
        <v>0</v>
      </c>
      <c r="BO195" s="9">
        <v>51792</v>
      </c>
      <c r="BP195" s="9">
        <v>31320</v>
      </c>
      <c r="BQ195" s="95">
        <f t="shared" si="775"/>
        <v>0</v>
      </c>
      <c r="BR195" s="95">
        <f t="shared" si="776"/>
        <v>0</v>
      </c>
      <c r="BS195" s="95">
        <f t="shared" si="777"/>
        <v>0</v>
      </c>
      <c r="BT195" s="98">
        <f t="shared" si="778"/>
        <v>15000</v>
      </c>
      <c r="BU195" s="98">
        <f t="shared" si="779"/>
        <v>0</v>
      </c>
      <c r="BV195" s="99"/>
      <c r="BW195" s="90"/>
      <c r="BX195" s="90"/>
      <c r="BY195" s="90"/>
      <c r="BZ195" s="90"/>
      <c r="CA195" s="90"/>
      <c r="CB195" s="98">
        <f t="shared" si="780"/>
        <v>15000</v>
      </c>
      <c r="CC195" s="90"/>
      <c r="CD195" s="90">
        <v>15000</v>
      </c>
      <c r="CE195" s="90"/>
      <c r="CF195" s="90">
        <f t="shared" si="781"/>
        <v>0</v>
      </c>
      <c r="CG195" s="90">
        <f t="shared" si="782"/>
        <v>0</v>
      </c>
      <c r="CH195" s="9">
        <v>51792</v>
      </c>
      <c r="CI195" s="9">
        <v>31320</v>
      </c>
      <c r="CJ195" s="101">
        <f t="shared" si="783"/>
        <v>0</v>
      </c>
      <c r="CK195" s="101">
        <f t="shared" si="784"/>
        <v>0</v>
      </c>
      <c r="CL195" s="101">
        <f t="shared" si="785"/>
        <v>0</v>
      </c>
    </row>
    <row r="196" spans="1:90" x14ac:dyDescent="0.25">
      <c r="A196" s="30"/>
      <c r="B196" s="31"/>
      <c r="C196" s="32"/>
      <c r="D196" s="33" t="s">
        <v>185</v>
      </c>
      <c r="E196" s="31"/>
      <c r="F196" s="31"/>
      <c r="G196" s="32"/>
      <c r="H196" s="34">
        <f t="shared" ref="H196:AB196" si="786">SUBTOTAL(9,H188:H195)</f>
        <v>98000</v>
      </c>
      <c r="I196" s="34">
        <f t="shared" si="786"/>
        <v>30000</v>
      </c>
      <c r="J196" s="34">
        <f t="shared" si="786"/>
        <v>0</v>
      </c>
      <c r="K196" s="34">
        <f t="shared" si="786"/>
        <v>0</v>
      </c>
      <c r="L196" s="34">
        <f t="shared" si="786"/>
        <v>0</v>
      </c>
      <c r="M196" s="34">
        <f t="shared" si="786"/>
        <v>30000</v>
      </c>
      <c r="N196" s="34">
        <f t="shared" si="786"/>
        <v>0</v>
      </c>
      <c r="O196" s="34">
        <f t="shared" si="786"/>
        <v>0</v>
      </c>
      <c r="P196" s="34">
        <f t="shared" si="786"/>
        <v>68000</v>
      </c>
      <c r="Q196" s="34">
        <f t="shared" si="786"/>
        <v>0</v>
      </c>
      <c r="R196" s="34">
        <f t="shared" si="786"/>
        <v>68000</v>
      </c>
      <c r="S196" s="34">
        <f t="shared" si="786"/>
        <v>0</v>
      </c>
      <c r="T196" s="34">
        <f t="shared" si="786"/>
        <v>-30000</v>
      </c>
      <c r="U196" s="34">
        <f t="shared" si="786"/>
        <v>-68000</v>
      </c>
      <c r="V196" s="34">
        <f t="shared" si="786"/>
        <v>-19500</v>
      </c>
      <c r="W196" s="34">
        <f t="shared" si="786"/>
        <v>-44200</v>
      </c>
      <c r="X196" s="34">
        <f t="shared" si="786"/>
        <v>196865</v>
      </c>
      <c r="Y196" s="34">
        <f t="shared" si="786"/>
        <v>148324</v>
      </c>
      <c r="Z196" s="48">
        <f t="shared" si="786"/>
        <v>-0.06</v>
      </c>
      <c r="AA196" s="48">
        <f t="shared" si="786"/>
        <v>-0.27</v>
      </c>
      <c r="AB196" s="48">
        <f t="shared" si="786"/>
        <v>-0.33</v>
      </c>
      <c r="AC196" s="48">
        <v>-0.04</v>
      </c>
      <c r="AD196" s="48">
        <v>-0.18000000000000002</v>
      </c>
      <c r="AE196" s="48">
        <f t="shared" ref="AE196:AX196" si="787">SUBTOTAL(9,AE188:AE195)</f>
        <v>-0.22</v>
      </c>
      <c r="AF196" s="34">
        <f t="shared" si="787"/>
        <v>98000</v>
      </c>
      <c r="AG196" s="34">
        <f t="shared" si="787"/>
        <v>30000</v>
      </c>
      <c r="AH196" s="34">
        <f t="shared" si="787"/>
        <v>0</v>
      </c>
      <c r="AI196" s="34">
        <f t="shared" si="787"/>
        <v>0</v>
      </c>
      <c r="AJ196" s="34">
        <f t="shared" si="787"/>
        <v>0</v>
      </c>
      <c r="AK196" s="34">
        <f t="shared" si="787"/>
        <v>30000</v>
      </c>
      <c r="AL196" s="34">
        <f t="shared" si="787"/>
        <v>0</v>
      </c>
      <c r="AM196" s="34">
        <f t="shared" si="787"/>
        <v>0</v>
      </c>
      <c r="AN196" s="34">
        <f t="shared" si="787"/>
        <v>68000</v>
      </c>
      <c r="AO196" s="34">
        <f t="shared" si="787"/>
        <v>0</v>
      </c>
      <c r="AP196" s="34">
        <f t="shared" si="787"/>
        <v>68000</v>
      </c>
      <c r="AQ196" s="34">
        <f t="shared" si="787"/>
        <v>0</v>
      </c>
      <c r="AR196" s="34">
        <f t="shared" si="787"/>
        <v>-10500</v>
      </c>
      <c r="AS196" s="34">
        <f t="shared" si="787"/>
        <v>-23800</v>
      </c>
      <c r="AT196" s="34">
        <f t="shared" si="787"/>
        <v>196865</v>
      </c>
      <c r="AU196" s="34">
        <f t="shared" si="787"/>
        <v>148324</v>
      </c>
      <c r="AV196" s="48">
        <f t="shared" si="787"/>
        <v>-0.02</v>
      </c>
      <c r="AW196" s="48">
        <f t="shared" si="787"/>
        <v>-9.0000000000000011E-2</v>
      </c>
      <c r="AX196" s="48">
        <f t="shared" si="787"/>
        <v>-0.11</v>
      </c>
      <c r="AY196"/>
      <c r="AZ196"/>
      <c r="BA196" s="34">
        <f t="shared" ref="BA196:BS196" si="788">SUBTOTAL(9,BA188:BA195)</f>
        <v>98000</v>
      </c>
      <c r="BB196" s="34">
        <f t="shared" si="788"/>
        <v>30000</v>
      </c>
      <c r="BC196" s="34">
        <f t="shared" si="788"/>
        <v>0</v>
      </c>
      <c r="BD196" s="34">
        <f t="shared" si="788"/>
        <v>0</v>
      </c>
      <c r="BE196" s="34">
        <f t="shared" si="788"/>
        <v>0</v>
      </c>
      <c r="BF196" s="34">
        <f t="shared" si="788"/>
        <v>30000</v>
      </c>
      <c r="BG196" s="34">
        <f t="shared" si="788"/>
        <v>0</v>
      </c>
      <c r="BH196" s="34">
        <f t="shared" si="788"/>
        <v>0</v>
      </c>
      <c r="BI196" s="34">
        <f t="shared" si="788"/>
        <v>68000</v>
      </c>
      <c r="BJ196" s="34">
        <f t="shared" si="788"/>
        <v>0</v>
      </c>
      <c r="BK196" s="34">
        <f t="shared" si="788"/>
        <v>68000</v>
      </c>
      <c r="BL196" s="34">
        <f t="shared" si="788"/>
        <v>0</v>
      </c>
      <c r="BM196" s="34">
        <f t="shared" si="788"/>
        <v>0</v>
      </c>
      <c r="BN196" s="34">
        <f t="shared" si="788"/>
        <v>0</v>
      </c>
      <c r="BO196" s="34">
        <f t="shared" si="788"/>
        <v>196865</v>
      </c>
      <c r="BP196" s="34">
        <f t="shared" si="788"/>
        <v>148324</v>
      </c>
      <c r="BQ196" s="48">
        <f t="shared" si="788"/>
        <v>0</v>
      </c>
      <c r="BR196" s="48">
        <f t="shared" si="788"/>
        <v>0</v>
      </c>
      <c r="BS196" s="48">
        <f t="shared" si="788"/>
        <v>0</v>
      </c>
      <c r="BT196" s="34">
        <f t="shared" ref="BT196:CL196" si="789">SUBTOTAL(9,BT188:BT195)</f>
        <v>98000</v>
      </c>
      <c r="BU196" s="34">
        <f t="shared" si="789"/>
        <v>30000</v>
      </c>
      <c r="BV196" s="34">
        <f t="shared" si="789"/>
        <v>0</v>
      </c>
      <c r="BW196" s="34">
        <f t="shared" si="789"/>
        <v>0</v>
      </c>
      <c r="BX196" s="34">
        <f t="shared" si="789"/>
        <v>0</v>
      </c>
      <c r="BY196" s="34">
        <f t="shared" si="789"/>
        <v>30000</v>
      </c>
      <c r="BZ196" s="34">
        <f t="shared" si="789"/>
        <v>0</v>
      </c>
      <c r="CA196" s="34">
        <f t="shared" si="789"/>
        <v>0</v>
      </c>
      <c r="CB196" s="34">
        <f t="shared" si="789"/>
        <v>68000</v>
      </c>
      <c r="CC196" s="34">
        <f t="shared" si="789"/>
        <v>0</v>
      </c>
      <c r="CD196" s="34">
        <f t="shared" si="789"/>
        <v>68000</v>
      </c>
      <c r="CE196" s="34">
        <f t="shared" si="789"/>
        <v>0</v>
      </c>
      <c r="CF196" s="34">
        <f t="shared" si="789"/>
        <v>0</v>
      </c>
      <c r="CG196" s="34">
        <f t="shared" si="789"/>
        <v>0</v>
      </c>
      <c r="CH196" s="34">
        <f t="shared" si="789"/>
        <v>196865</v>
      </c>
      <c r="CI196" s="34">
        <f t="shared" si="789"/>
        <v>148324</v>
      </c>
      <c r="CJ196" s="64">
        <f t="shared" si="789"/>
        <v>0</v>
      </c>
      <c r="CK196" s="64">
        <f t="shared" si="789"/>
        <v>0</v>
      </c>
      <c r="CL196" s="64">
        <f t="shared" si="789"/>
        <v>0</v>
      </c>
    </row>
    <row r="197" spans="1:90" x14ac:dyDescent="0.25">
      <c r="A197" s="26">
        <v>1459</v>
      </c>
      <c r="B197" s="6">
        <v>600023133</v>
      </c>
      <c r="C197" s="27">
        <v>70842922</v>
      </c>
      <c r="D197" s="28" t="s">
        <v>59</v>
      </c>
      <c r="E197" s="6">
        <v>3112</v>
      </c>
      <c r="F197" s="6" t="s">
        <v>72</v>
      </c>
      <c r="G197" s="6" t="s">
        <v>19</v>
      </c>
      <c r="H197" s="41">
        <f>I197+P197</f>
        <v>0</v>
      </c>
      <c r="I197" s="41">
        <f>K197+L197+M197+N197+O197</f>
        <v>0</v>
      </c>
      <c r="J197" s="5"/>
      <c r="K197" s="9"/>
      <c r="L197" s="9"/>
      <c r="M197" s="9"/>
      <c r="N197" s="9"/>
      <c r="O197" s="9"/>
      <c r="P197" s="41">
        <f>Q197+R197+S197</f>
        <v>0</v>
      </c>
      <c r="Q197" s="9"/>
      <c r="R197" s="9"/>
      <c r="S197" s="9"/>
      <c r="T197" s="73">
        <f>(L197+M197+N197)*-1</f>
        <v>0</v>
      </c>
      <c r="U197" s="73">
        <f>(Q197+R197)*-1</f>
        <v>0</v>
      </c>
      <c r="V197" s="9">
        <f t="shared" ref="V197:W199" si="790">ROUND(T197*0.65,0)</f>
        <v>0</v>
      </c>
      <c r="W197" s="9">
        <f t="shared" si="790"/>
        <v>0</v>
      </c>
      <c r="X197" s="9">
        <v>42546.490466608309</v>
      </c>
      <c r="Y197" s="9">
        <v>20190</v>
      </c>
      <c r="Z197" s="78">
        <f>IF(T197=0,0,ROUND((T197+L197)/X197/10,2))</f>
        <v>0</v>
      </c>
      <c r="AA197" s="78">
        <f>IF(U197=0,0,ROUND((U197+Q197)/Y197/10,2))</f>
        <v>0</v>
      </c>
      <c r="AB197" s="78">
        <f>Z197+AA197</f>
        <v>0</v>
      </c>
      <c r="AC197" s="47">
        <v>0</v>
      </c>
      <c r="AD197" s="47">
        <v>0</v>
      </c>
      <c r="AE197" s="47">
        <f>AC197+AD197</f>
        <v>0</v>
      </c>
      <c r="AF197" s="41">
        <f>AG197+AN197</f>
        <v>0</v>
      </c>
      <c r="AG197" s="41">
        <f>AI197+AJ197+AK197+AL197+AM197</f>
        <v>0</v>
      </c>
      <c r="AH197" s="5"/>
      <c r="AI197" s="9"/>
      <c r="AJ197" s="9"/>
      <c r="AK197" s="9"/>
      <c r="AL197" s="9"/>
      <c r="AM197" s="9"/>
      <c r="AN197" s="41">
        <f>AO197+AP197+AQ197</f>
        <v>0</v>
      </c>
      <c r="AO197" s="9"/>
      <c r="AP197" s="9"/>
      <c r="AQ197" s="9"/>
      <c r="AR197" s="90">
        <f>((AL197+AK197+AJ197)-((V197)*-1))*-1</f>
        <v>0</v>
      </c>
      <c r="AS197" s="90">
        <f>((AO197+AP197)-((W197)*-1))*-1</f>
        <v>0</v>
      </c>
      <c r="AT197" s="9">
        <v>42546.490466608309</v>
      </c>
      <c r="AU197" s="9">
        <v>20190</v>
      </c>
      <c r="AV197" s="95">
        <f t="shared" ref="AV197:AV198" si="791">ROUND((AY197/AT197/10)+(AC197),2)*-1</f>
        <v>0</v>
      </c>
      <c r="AW197" s="95">
        <f t="shared" ref="AW197:AW198" si="792">ROUND((AZ197/AU197/10)+AD197,2)*-1</f>
        <v>0</v>
      </c>
      <c r="AX197" s="95">
        <f>AV197+AW197</f>
        <v>0</v>
      </c>
      <c r="AY197" s="97">
        <f t="shared" ref="AY197:AY199" si="793">AK197+AL197</f>
        <v>0</v>
      </c>
      <c r="AZ197" s="97">
        <f t="shared" ref="AZ197:AZ199" si="794">AP197</f>
        <v>0</v>
      </c>
      <c r="BA197" s="98">
        <f>BB197+BI197</f>
        <v>0</v>
      </c>
      <c r="BB197" s="98">
        <f>BD197+BE197+BF197+BG197+BH197</f>
        <v>0</v>
      </c>
      <c r="BC197" s="99"/>
      <c r="BD197" s="90"/>
      <c r="BE197" s="90"/>
      <c r="BF197" s="90"/>
      <c r="BG197" s="90"/>
      <c r="BH197" s="90"/>
      <c r="BI197" s="98">
        <f>BJ197+BK197+BL197</f>
        <v>0</v>
      </c>
      <c r="BJ197" s="90"/>
      <c r="BK197" s="90"/>
      <c r="BL197" s="90"/>
      <c r="BM197" s="90">
        <f t="shared" ref="BM197:BM199" si="795">(BE197+BF197+BG197)-(AJ197+AK197+AL197)</f>
        <v>0</v>
      </c>
      <c r="BN197" s="90">
        <f t="shared" ref="BN197:BN199" si="796">(BJ197+BK197)-(AO197+AP197)</f>
        <v>0</v>
      </c>
      <c r="BO197" s="9">
        <v>42546.490466608309</v>
      </c>
      <c r="BP197" s="9">
        <v>20190</v>
      </c>
      <c r="BQ197" s="95">
        <f t="shared" ref="BQ197:BQ198" si="797">ROUND(((BF197+BG197)-(AK197+AL197))/BO197/10,2)*-1</f>
        <v>0</v>
      </c>
      <c r="BR197" s="95">
        <f t="shared" ref="BR197:BR198" si="798">ROUND(((BK197-AP197)/BP197/10),2)*-1</f>
        <v>0</v>
      </c>
      <c r="BS197" s="95">
        <f>BQ197+BR197</f>
        <v>0</v>
      </c>
      <c r="BT197" s="98">
        <f>BU197+CB197</f>
        <v>0</v>
      </c>
      <c r="BU197" s="98">
        <f>BW197+BX197+BY197+BZ197+CA197</f>
        <v>0</v>
      </c>
      <c r="BV197" s="99"/>
      <c r="BW197" s="90"/>
      <c r="BX197" s="90"/>
      <c r="BY197" s="90"/>
      <c r="BZ197" s="90"/>
      <c r="CA197" s="90"/>
      <c r="CB197" s="98">
        <f>CC197+CD197+CE197</f>
        <v>0</v>
      </c>
      <c r="CC197" s="90"/>
      <c r="CD197" s="90"/>
      <c r="CE197" s="90"/>
      <c r="CF197" s="90">
        <f t="shared" ref="CF197:CF199" si="799">(BX197+BY197+BZ197)-(BE197+BF197+BG197)</f>
        <v>0</v>
      </c>
      <c r="CG197" s="90">
        <f t="shared" ref="CG197:CG199" si="800">(CC197+CD197)-(BJ197+BK197)</f>
        <v>0</v>
      </c>
      <c r="CH197" s="9">
        <v>42546.490466608309</v>
      </c>
      <c r="CI197" s="9">
        <v>20190</v>
      </c>
      <c r="CJ197" s="101">
        <f t="shared" ref="CJ197:CJ198" si="801">ROUND(((BY197+BZ197)-(BF197+BG197))/CH197/10,2)*-1</f>
        <v>0</v>
      </c>
      <c r="CK197" s="101">
        <f t="shared" ref="CK197:CK198" si="802">ROUND(((CD197-BK197)/CI197/10),2)*-1</f>
        <v>0</v>
      </c>
      <c r="CL197" s="101">
        <f>CJ197+CK197</f>
        <v>0</v>
      </c>
    </row>
    <row r="198" spans="1:90" x14ac:dyDescent="0.25">
      <c r="A198" s="5">
        <v>1459</v>
      </c>
      <c r="B198" s="2">
        <v>600023133</v>
      </c>
      <c r="C198" s="7">
        <v>70842922</v>
      </c>
      <c r="D198" s="8" t="s">
        <v>59</v>
      </c>
      <c r="E198" s="2">
        <v>3114</v>
      </c>
      <c r="F198" s="2" t="s">
        <v>74</v>
      </c>
      <c r="G198" s="2" t="s">
        <v>19</v>
      </c>
      <c r="H198" s="41">
        <f>I198+P198</f>
        <v>0</v>
      </c>
      <c r="I198" s="41">
        <f>K198+L198+M198+N198+O198</f>
        <v>0</v>
      </c>
      <c r="J198" s="5"/>
      <c r="K198" s="9"/>
      <c r="L198" s="9"/>
      <c r="M198" s="9"/>
      <c r="N198" s="9"/>
      <c r="O198" s="9"/>
      <c r="P198" s="41">
        <f>Q198+R198+S198</f>
        <v>0</v>
      </c>
      <c r="Q198" s="9"/>
      <c r="R198" s="9"/>
      <c r="S198" s="9"/>
      <c r="T198" s="73">
        <f>(L198+M198+N198)*-1</f>
        <v>0</v>
      </c>
      <c r="U198" s="73">
        <f>(Q198+R198)*-1</f>
        <v>0</v>
      </c>
      <c r="V198" s="9">
        <f t="shared" si="790"/>
        <v>0</v>
      </c>
      <c r="W198" s="9">
        <f t="shared" si="790"/>
        <v>0</v>
      </c>
      <c r="X198" s="9">
        <v>52259</v>
      </c>
      <c r="Y198" s="9">
        <v>21350</v>
      </c>
      <c r="Z198" s="78">
        <f>IF(T198=0,0,ROUND((T198+L198)/X198/10,2))</f>
        <v>0</v>
      </c>
      <c r="AA198" s="78">
        <f>IF(U198=0,0,ROUND((U198+Q198)/Y198/10,2))</f>
        <v>0</v>
      </c>
      <c r="AB198" s="78">
        <f>Z198+AA198</f>
        <v>0</v>
      </c>
      <c r="AC198" s="47">
        <v>0</v>
      </c>
      <c r="AD198" s="47">
        <v>0</v>
      </c>
      <c r="AE198" s="47">
        <f>AC198+AD198</f>
        <v>0</v>
      </c>
      <c r="AF198" s="41">
        <f>AG198+AN198</f>
        <v>0</v>
      </c>
      <c r="AG198" s="41">
        <f>AI198+AJ198+AK198+AL198+AM198</f>
        <v>0</v>
      </c>
      <c r="AH198" s="5"/>
      <c r="AI198" s="9"/>
      <c r="AJ198" s="9"/>
      <c r="AK198" s="9"/>
      <c r="AL198" s="9"/>
      <c r="AM198" s="9"/>
      <c r="AN198" s="41">
        <f>AO198+AP198+AQ198</f>
        <v>0</v>
      </c>
      <c r="AO198" s="9"/>
      <c r="AP198" s="9"/>
      <c r="AQ198" s="9"/>
      <c r="AR198" s="90">
        <f>((AL198+AK198+AJ198)-((V198)*-1))*-1</f>
        <v>0</v>
      </c>
      <c r="AS198" s="90">
        <f>((AO198+AP198)-((W198)*-1))*-1</f>
        <v>0</v>
      </c>
      <c r="AT198" s="9">
        <v>52259</v>
      </c>
      <c r="AU198" s="9">
        <v>21350</v>
      </c>
      <c r="AV198" s="95">
        <f t="shared" si="791"/>
        <v>0</v>
      </c>
      <c r="AW198" s="95">
        <f t="shared" si="792"/>
        <v>0</v>
      </c>
      <c r="AX198" s="95">
        <f>AV198+AW198</f>
        <v>0</v>
      </c>
      <c r="AY198" s="97">
        <f t="shared" si="793"/>
        <v>0</v>
      </c>
      <c r="AZ198" s="97">
        <f t="shared" si="794"/>
        <v>0</v>
      </c>
      <c r="BA198" s="98">
        <f>BB198+BI198</f>
        <v>0</v>
      </c>
      <c r="BB198" s="98">
        <f>BD198+BE198+BF198+BG198+BH198</f>
        <v>0</v>
      </c>
      <c r="BC198" s="99"/>
      <c r="BD198" s="90"/>
      <c r="BE198" s="90"/>
      <c r="BF198" s="90"/>
      <c r="BG198" s="90"/>
      <c r="BH198" s="90"/>
      <c r="BI198" s="98">
        <f>BJ198+BK198+BL198</f>
        <v>0</v>
      </c>
      <c r="BJ198" s="90"/>
      <c r="BK198" s="90"/>
      <c r="BL198" s="90"/>
      <c r="BM198" s="90">
        <f t="shared" si="795"/>
        <v>0</v>
      </c>
      <c r="BN198" s="90">
        <f t="shared" si="796"/>
        <v>0</v>
      </c>
      <c r="BO198" s="9">
        <v>52259</v>
      </c>
      <c r="BP198" s="9">
        <v>21350</v>
      </c>
      <c r="BQ198" s="95">
        <f t="shared" si="797"/>
        <v>0</v>
      </c>
      <c r="BR198" s="95">
        <f t="shared" si="798"/>
        <v>0</v>
      </c>
      <c r="BS198" s="95">
        <f>BQ198+BR198</f>
        <v>0</v>
      </c>
      <c r="BT198" s="98">
        <f>BU198+CB198</f>
        <v>0</v>
      </c>
      <c r="BU198" s="98">
        <f>BW198+BX198+BY198+BZ198+CA198</f>
        <v>0</v>
      </c>
      <c r="BV198" s="99"/>
      <c r="BW198" s="90"/>
      <c r="BX198" s="90"/>
      <c r="BY198" s="90"/>
      <c r="BZ198" s="90"/>
      <c r="CA198" s="90"/>
      <c r="CB198" s="98">
        <f>CC198+CD198+CE198</f>
        <v>0</v>
      </c>
      <c r="CC198" s="90"/>
      <c r="CD198" s="90"/>
      <c r="CE198" s="90"/>
      <c r="CF198" s="90">
        <f t="shared" si="799"/>
        <v>0</v>
      </c>
      <c r="CG198" s="90">
        <f t="shared" si="800"/>
        <v>0</v>
      </c>
      <c r="CH198" s="9">
        <v>52259</v>
      </c>
      <c r="CI198" s="9">
        <v>21350</v>
      </c>
      <c r="CJ198" s="101">
        <f t="shared" si="801"/>
        <v>0</v>
      </c>
      <c r="CK198" s="101">
        <f t="shared" si="802"/>
        <v>0</v>
      </c>
      <c r="CL198" s="101">
        <f>CJ198+CK198</f>
        <v>0</v>
      </c>
    </row>
    <row r="199" spans="1:90" x14ac:dyDescent="0.25">
      <c r="A199" s="5">
        <v>1459</v>
      </c>
      <c r="B199" s="2">
        <v>600023133</v>
      </c>
      <c r="C199" s="7">
        <v>70842922</v>
      </c>
      <c r="D199" s="8" t="s">
        <v>59</v>
      </c>
      <c r="E199" s="20">
        <v>3114</v>
      </c>
      <c r="F199" s="20" t="s">
        <v>110</v>
      </c>
      <c r="G199" s="20" t="s">
        <v>96</v>
      </c>
      <c r="H199" s="41">
        <f>I199+P199</f>
        <v>0</v>
      </c>
      <c r="I199" s="41">
        <f>K199+L199+M199+N199+O199</f>
        <v>0</v>
      </c>
      <c r="J199" s="5"/>
      <c r="K199" s="9"/>
      <c r="L199" s="9"/>
      <c r="M199" s="9"/>
      <c r="N199" s="9"/>
      <c r="O199" s="9"/>
      <c r="P199" s="41">
        <f>Q199+R199+S199</f>
        <v>0</v>
      </c>
      <c r="Q199" s="9"/>
      <c r="R199" s="9"/>
      <c r="S199" s="9"/>
      <c r="T199" s="73">
        <f>(L199+M199+N199)*-1</f>
        <v>0</v>
      </c>
      <c r="U199" s="73">
        <f>(Q199+R199)*-1</f>
        <v>0</v>
      </c>
      <c r="V199" s="9">
        <f t="shared" si="790"/>
        <v>0</v>
      </c>
      <c r="W199" s="9">
        <f t="shared" si="790"/>
        <v>0</v>
      </c>
      <c r="X199" s="46" t="s">
        <v>225</v>
      </c>
      <c r="Y199" s="46" t="s">
        <v>225</v>
      </c>
      <c r="Z199" s="78">
        <f>IF(T199=0,0,ROUND((T199+L199)/X199/10,2))</f>
        <v>0</v>
      </c>
      <c r="AA199" s="78">
        <f>IF(U199=0,0,ROUND((U199+Q199)/Y199/10,2))</f>
        <v>0</v>
      </c>
      <c r="AB199" s="78">
        <f>Z199+AA199</f>
        <v>0</v>
      </c>
      <c r="AC199" s="47">
        <v>0</v>
      </c>
      <c r="AD199" s="47">
        <v>0</v>
      </c>
      <c r="AE199" s="47">
        <f>AC199+AD199</f>
        <v>0</v>
      </c>
      <c r="AF199" s="41">
        <f>AG199+AN199</f>
        <v>0</v>
      </c>
      <c r="AG199" s="41">
        <f>AI199+AJ199+AK199+AL199+AM199</f>
        <v>0</v>
      </c>
      <c r="AH199" s="5"/>
      <c r="AI199" s="9"/>
      <c r="AJ199" s="9"/>
      <c r="AK199" s="9"/>
      <c r="AL199" s="9"/>
      <c r="AM199" s="9"/>
      <c r="AN199" s="41">
        <f>AO199+AP199+AQ199</f>
        <v>0</v>
      </c>
      <c r="AO199" s="9"/>
      <c r="AP199" s="9"/>
      <c r="AQ199" s="9"/>
      <c r="AR199" s="90">
        <f>((AL199+AK199+AJ199)-((V199)*-1))*-1</f>
        <v>0</v>
      </c>
      <c r="AS199" s="90">
        <f>((AO199+AP199)-((W199)*-1))*-1</f>
        <v>0</v>
      </c>
      <c r="AT199" s="46" t="s">
        <v>225</v>
      </c>
      <c r="AU199" s="46" t="s">
        <v>225</v>
      </c>
      <c r="AV199" s="95">
        <v>0</v>
      </c>
      <c r="AW199" s="95">
        <v>0</v>
      </c>
      <c r="AX199" s="95">
        <f>AV199+AW199</f>
        <v>0</v>
      </c>
      <c r="AY199" s="97">
        <f t="shared" si="793"/>
        <v>0</v>
      </c>
      <c r="AZ199" s="97">
        <f t="shared" si="794"/>
        <v>0</v>
      </c>
      <c r="BA199" s="98">
        <f>BB199+BI199</f>
        <v>0</v>
      </c>
      <c r="BB199" s="98">
        <f>BD199+BE199+BF199+BG199+BH199</f>
        <v>0</v>
      </c>
      <c r="BC199" s="99"/>
      <c r="BD199" s="90"/>
      <c r="BE199" s="90"/>
      <c r="BF199" s="90"/>
      <c r="BG199" s="90"/>
      <c r="BH199" s="90"/>
      <c r="BI199" s="98">
        <f>BJ199+BK199+BL199</f>
        <v>0</v>
      </c>
      <c r="BJ199" s="90"/>
      <c r="BK199" s="90"/>
      <c r="BL199" s="90"/>
      <c r="BM199" s="90">
        <f t="shared" si="795"/>
        <v>0</v>
      </c>
      <c r="BN199" s="90">
        <f t="shared" si="796"/>
        <v>0</v>
      </c>
      <c r="BO199" s="46" t="s">
        <v>225</v>
      </c>
      <c r="BP199" s="46" t="s">
        <v>225</v>
      </c>
      <c r="BQ199" s="95">
        <v>0</v>
      </c>
      <c r="BR199" s="95">
        <v>0</v>
      </c>
      <c r="BS199" s="95">
        <f>BQ199+BR199</f>
        <v>0</v>
      </c>
      <c r="BT199" s="98">
        <f>BU199+CB199</f>
        <v>0</v>
      </c>
      <c r="BU199" s="98">
        <f>BW199+BX199+BY199+BZ199+CA199</f>
        <v>0</v>
      </c>
      <c r="BV199" s="99"/>
      <c r="BW199" s="90"/>
      <c r="BX199" s="90"/>
      <c r="BY199" s="90"/>
      <c r="BZ199" s="90"/>
      <c r="CA199" s="90"/>
      <c r="CB199" s="98">
        <f>CC199+CD199+CE199</f>
        <v>0</v>
      </c>
      <c r="CC199" s="90"/>
      <c r="CD199" s="90"/>
      <c r="CE199" s="90"/>
      <c r="CF199" s="90">
        <f t="shared" si="799"/>
        <v>0</v>
      </c>
      <c r="CG199" s="90">
        <f t="shared" si="800"/>
        <v>0</v>
      </c>
      <c r="CH199" s="46" t="s">
        <v>225</v>
      </c>
      <c r="CI199" s="46" t="s">
        <v>225</v>
      </c>
      <c r="CJ199" s="101">
        <v>0</v>
      </c>
      <c r="CK199" s="101">
        <v>0</v>
      </c>
      <c r="CL199" s="101">
        <f>CJ199+CK199</f>
        <v>0</v>
      </c>
    </row>
    <row r="200" spans="1:90" x14ac:dyDescent="0.25">
      <c r="A200" s="30"/>
      <c r="B200" s="31"/>
      <c r="C200" s="32"/>
      <c r="D200" s="33" t="s">
        <v>186</v>
      </c>
      <c r="E200" s="35"/>
      <c r="F200" s="35"/>
      <c r="G200" s="35"/>
      <c r="H200" s="34">
        <f t="shared" ref="H200:AB200" si="803">SUBTOTAL(9,H197:H199)</f>
        <v>0</v>
      </c>
      <c r="I200" s="34">
        <f t="shared" si="803"/>
        <v>0</v>
      </c>
      <c r="J200" s="34">
        <f t="shared" si="803"/>
        <v>0</v>
      </c>
      <c r="K200" s="34">
        <f t="shared" si="803"/>
        <v>0</v>
      </c>
      <c r="L200" s="34">
        <f t="shared" si="803"/>
        <v>0</v>
      </c>
      <c r="M200" s="34">
        <f t="shared" si="803"/>
        <v>0</v>
      </c>
      <c r="N200" s="34">
        <f t="shared" si="803"/>
        <v>0</v>
      </c>
      <c r="O200" s="34">
        <f t="shared" si="803"/>
        <v>0</v>
      </c>
      <c r="P200" s="34">
        <f t="shared" si="803"/>
        <v>0</v>
      </c>
      <c r="Q200" s="34">
        <f t="shared" si="803"/>
        <v>0</v>
      </c>
      <c r="R200" s="34">
        <f t="shared" si="803"/>
        <v>0</v>
      </c>
      <c r="S200" s="34">
        <f t="shared" si="803"/>
        <v>0</v>
      </c>
      <c r="T200" s="34">
        <f t="shared" si="803"/>
        <v>0</v>
      </c>
      <c r="U200" s="34">
        <f t="shared" si="803"/>
        <v>0</v>
      </c>
      <c r="V200" s="34">
        <f t="shared" si="803"/>
        <v>0</v>
      </c>
      <c r="W200" s="34">
        <f t="shared" si="803"/>
        <v>0</v>
      </c>
      <c r="X200" s="34">
        <f t="shared" si="803"/>
        <v>94805.490466608317</v>
      </c>
      <c r="Y200" s="34">
        <f t="shared" si="803"/>
        <v>41540</v>
      </c>
      <c r="Z200" s="48">
        <f t="shared" si="803"/>
        <v>0</v>
      </c>
      <c r="AA200" s="48">
        <f t="shared" si="803"/>
        <v>0</v>
      </c>
      <c r="AB200" s="48">
        <f t="shared" si="803"/>
        <v>0</v>
      </c>
      <c r="AC200" s="48">
        <v>0</v>
      </c>
      <c r="AD200" s="48">
        <v>0</v>
      </c>
      <c r="AE200" s="48">
        <f t="shared" ref="AE200:AX200" si="804">SUBTOTAL(9,AE197:AE199)</f>
        <v>0</v>
      </c>
      <c r="AF200" s="34">
        <f t="shared" si="804"/>
        <v>0</v>
      </c>
      <c r="AG200" s="34">
        <f t="shared" si="804"/>
        <v>0</v>
      </c>
      <c r="AH200" s="34">
        <f t="shared" si="804"/>
        <v>0</v>
      </c>
      <c r="AI200" s="34">
        <f t="shared" si="804"/>
        <v>0</v>
      </c>
      <c r="AJ200" s="34">
        <f t="shared" si="804"/>
        <v>0</v>
      </c>
      <c r="AK200" s="34">
        <f t="shared" si="804"/>
        <v>0</v>
      </c>
      <c r="AL200" s="34">
        <f t="shared" si="804"/>
        <v>0</v>
      </c>
      <c r="AM200" s="34">
        <f t="shared" si="804"/>
        <v>0</v>
      </c>
      <c r="AN200" s="34">
        <f t="shared" si="804"/>
        <v>0</v>
      </c>
      <c r="AO200" s="34">
        <f t="shared" si="804"/>
        <v>0</v>
      </c>
      <c r="AP200" s="34">
        <f t="shared" si="804"/>
        <v>0</v>
      </c>
      <c r="AQ200" s="34">
        <f t="shared" si="804"/>
        <v>0</v>
      </c>
      <c r="AR200" s="34">
        <f t="shared" si="804"/>
        <v>0</v>
      </c>
      <c r="AS200" s="34">
        <f t="shared" si="804"/>
        <v>0</v>
      </c>
      <c r="AT200" s="34">
        <f t="shared" si="804"/>
        <v>94805.490466608317</v>
      </c>
      <c r="AU200" s="34">
        <f t="shared" si="804"/>
        <v>41540</v>
      </c>
      <c r="AV200" s="48">
        <f t="shared" si="804"/>
        <v>0</v>
      </c>
      <c r="AW200" s="48">
        <f t="shared" si="804"/>
        <v>0</v>
      </c>
      <c r="AX200" s="48">
        <f t="shared" si="804"/>
        <v>0</v>
      </c>
      <c r="AY200"/>
      <c r="AZ200"/>
      <c r="BA200" s="34">
        <f t="shared" ref="BA200:BS200" si="805">SUBTOTAL(9,BA197:BA199)</f>
        <v>0</v>
      </c>
      <c r="BB200" s="34">
        <f t="shared" si="805"/>
        <v>0</v>
      </c>
      <c r="BC200" s="34">
        <f t="shared" si="805"/>
        <v>0</v>
      </c>
      <c r="BD200" s="34">
        <f t="shared" si="805"/>
        <v>0</v>
      </c>
      <c r="BE200" s="34">
        <f t="shared" si="805"/>
        <v>0</v>
      </c>
      <c r="BF200" s="34">
        <f t="shared" si="805"/>
        <v>0</v>
      </c>
      <c r="BG200" s="34">
        <f t="shared" si="805"/>
        <v>0</v>
      </c>
      <c r="BH200" s="34">
        <f t="shared" si="805"/>
        <v>0</v>
      </c>
      <c r="BI200" s="34">
        <f t="shared" si="805"/>
        <v>0</v>
      </c>
      <c r="BJ200" s="34">
        <f t="shared" si="805"/>
        <v>0</v>
      </c>
      <c r="BK200" s="34">
        <f t="shared" si="805"/>
        <v>0</v>
      </c>
      <c r="BL200" s="34">
        <f t="shared" si="805"/>
        <v>0</v>
      </c>
      <c r="BM200" s="34">
        <f t="shared" si="805"/>
        <v>0</v>
      </c>
      <c r="BN200" s="34">
        <f t="shared" si="805"/>
        <v>0</v>
      </c>
      <c r="BO200" s="34">
        <f t="shared" si="805"/>
        <v>94805.490466608317</v>
      </c>
      <c r="BP200" s="34">
        <f t="shared" si="805"/>
        <v>41540</v>
      </c>
      <c r="BQ200" s="48">
        <f t="shared" si="805"/>
        <v>0</v>
      </c>
      <c r="BR200" s="48">
        <f t="shared" si="805"/>
        <v>0</v>
      </c>
      <c r="BS200" s="48">
        <f t="shared" si="805"/>
        <v>0</v>
      </c>
      <c r="BT200" s="34">
        <f t="shared" ref="BT200:CL200" si="806">SUBTOTAL(9,BT197:BT199)</f>
        <v>0</v>
      </c>
      <c r="BU200" s="34">
        <f t="shared" si="806"/>
        <v>0</v>
      </c>
      <c r="BV200" s="34">
        <f t="shared" si="806"/>
        <v>0</v>
      </c>
      <c r="BW200" s="34">
        <f t="shared" si="806"/>
        <v>0</v>
      </c>
      <c r="BX200" s="34">
        <f t="shared" si="806"/>
        <v>0</v>
      </c>
      <c r="BY200" s="34">
        <f t="shared" si="806"/>
        <v>0</v>
      </c>
      <c r="BZ200" s="34">
        <f t="shared" si="806"/>
        <v>0</v>
      </c>
      <c r="CA200" s="34">
        <f t="shared" si="806"/>
        <v>0</v>
      </c>
      <c r="CB200" s="34">
        <f t="shared" si="806"/>
        <v>0</v>
      </c>
      <c r="CC200" s="34">
        <f t="shared" si="806"/>
        <v>0</v>
      </c>
      <c r="CD200" s="34">
        <f t="shared" si="806"/>
        <v>0</v>
      </c>
      <c r="CE200" s="34">
        <f t="shared" si="806"/>
        <v>0</v>
      </c>
      <c r="CF200" s="34">
        <f t="shared" si="806"/>
        <v>0</v>
      </c>
      <c r="CG200" s="34">
        <f t="shared" si="806"/>
        <v>0</v>
      </c>
      <c r="CH200" s="34">
        <f t="shared" si="806"/>
        <v>94805.490466608317</v>
      </c>
      <c r="CI200" s="34">
        <f t="shared" si="806"/>
        <v>41540</v>
      </c>
      <c r="CJ200" s="64">
        <f t="shared" si="806"/>
        <v>0</v>
      </c>
      <c r="CK200" s="64">
        <f t="shared" si="806"/>
        <v>0</v>
      </c>
      <c r="CL200" s="64">
        <f t="shared" si="806"/>
        <v>0</v>
      </c>
    </row>
    <row r="201" spans="1:90" x14ac:dyDescent="0.25">
      <c r="A201" s="26">
        <v>1460</v>
      </c>
      <c r="B201" s="6">
        <v>600171523</v>
      </c>
      <c r="C201" s="27">
        <v>70972826</v>
      </c>
      <c r="D201" s="28" t="s">
        <v>60</v>
      </c>
      <c r="E201" s="6">
        <v>3112</v>
      </c>
      <c r="F201" s="6" t="s">
        <v>72</v>
      </c>
      <c r="G201" s="6" t="s">
        <v>19</v>
      </c>
      <c r="H201" s="41">
        <f>I201+P201</f>
        <v>0</v>
      </c>
      <c r="I201" s="41">
        <f>K201+L201+M201+N201+O201</f>
        <v>0</v>
      </c>
      <c r="J201" s="5"/>
      <c r="K201" s="9"/>
      <c r="L201" s="9"/>
      <c r="M201" s="9"/>
      <c r="N201" s="9"/>
      <c r="O201" s="9"/>
      <c r="P201" s="41">
        <f>Q201+R201+S201</f>
        <v>0</v>
      </c>
      <c r="Q201" s="9"/>
      <c r="R201" s="9"/>
      <c r="S201" s="9"/>
      <c r="T201" s="73">
        <f>(L201+M201+N201)*-1</f>
        <v>0</v>
      </c>
      <c r="U201" s="73">
        <f>(Q201+R201)*-1</f>
        <v>0</v>
      </c>
      <c r="V201" s="9">
        <f t="shared" ref="V201:W204" si="807">ROUND(T201*0.65,0)</f>
        <v>0</v>
      </c>
      <c r="W201" s="9">
        <f t="shared" si="807"/>
        <v>0</v>
      </c>
      <c r="X201" s="9">
        <v>42546.490466608309</v>
      </c>
      <c r="Y201" s="9">
        <v>20190</v>
      </c>
      <c r="Z201" s="78">
        <f>IF(T201=0,0,ROUND((T201+L201)/X201/10,2))</f>
        <v>0</v>
      </c>
      <c r="AA201" s="78">
        <f>IF(U201=0,0,ROUND((U201+Q201)/Y201/10,2))</f>
        <v>0</v>
      </c>
      <c r="AB201" s="78">
        <f>Z201+AA201</f>
        <v>0</v>
      </c>
      <c r="AC201" s="47">
        <v>0</v>
      </c>
      <c r="AD201" s="47">
        <v>0</v>
      </c>
      <c r="AE201" s="47">
        <f>AC201+AD201</f>
        <v>0</v>
      </c>
      <c r="AF201" s="41">
        <f>AG201+AN201</f>
        <v>0</v>
      </c>
      <c r="AG201" s="41">
        <f>AI201+AJ201+AK201+AL201+AM201</f>
        <v>0</v>
      </c>
      <c r="AH201" s="5"/>
      <c r="AI201" s="9"/>
      <c r="AJ201" s="9"/>
      <c r="AK201" s="9"/>
      <c r="AL201" s="9"/>
      <c r="AM201" s="9"/>
      <c r="AN201" s="85">
        <f>AO201+AP201+AQ201</f>
        <v>0</v>
      </c>
      <c r="AO201" s="87"/>
      <c r="AP201" s="87"/>
      <c r="AQ201" s="9"/>
      <c r="AR201" s="90">
        <f>((AL201+AK201+AJ201)-((V201)*-1))*-1</f>
        <v>0</v>
      </c>
      <c r="AS201" s="90">
        <f>((AO201+AP201)-((W201)*-1))*-1</f>
        <v>0</v>
      </c>
      <c r="AT201" s="9">
        <v>42546.490466608309</v>
      </c>
      <c r="AU201" s="9">
        <v>20190</v>
      </c>
      <c r="AV201" s="95">
        <f t="shared" ref="AV201:AV204" si="808">ROUND((AY201/AT201/10)+(AC201),2)*-1</f>
        <v>0</v>
      </c>
      <c r="AW201" s="95">
        <f t="shared" ref="AW201:AW204" si="809">ROUND((AZ201/AU201/10)+AD201,2)*-1</f>
        <v>0</v>
      </c>
      <c r="AX201" s="95">
        <f>AV201+AW201</f>
        <v>0</v>
      </c>
      <c r="AY201" s="97">
        <f t="shared" ref="AY201:AY204" si="810">AK201+AL201</f>
        <v>0</v>
      </c>
      <c r="AZ201" s="97">
        <f t="shared" ref="AZ201:AZ204" si="811">AP201</f>
        <v>0</v>
      </c>
      <c r="BA201" s="98">
        <f>BB201+BI201</f>
        <v>0</v>
      </c>
      <c r="BB201" s="98">
        <f>BD201+BE201+BF201+BG201+BH201</f>
        <v>0</v>
      </c>
      <c r="BC201" s="99"/>
      <c r="BD201" s="90"/>
      <c r="BE201" s="90"/>
      <c r="BF201" s="90"/>
      <c r="BG201" s="90"/>
      <c r="BH201" s="90"/>
      <c r="BI201" s="98">
        <f>BJ201+BK201+BL201</f>
        <v>0</v>
      </c>
      <c r="BJ201" s="90"/>
      <c r="BK201" s="90"/>
      <c r="BL201" s="90"/>
      <c r="BM201" s="90">
        <f t="shared" ref="BM201:BM204" si="812">(BE201+BF201+BG201)-(AJ201+AK201+AL201)</f>
        <v>0</v>
      </c>
      <c r="BN201" s="90">
        <f t="shared" ref="BN201:BN204" si="813">(BJ201+BK201)-(AO201+AP201)</f>
        <v>0</v>
      </c>
      <c r="BO201" s="9">
        <v>42546.490466608309</v>
      </c>
      <c r="BP201" s="9">
        <v>20190</v>
      </c>
      <c r="BQ201" s="95">
        <f t="shared" ref="BQ201:BQ204" si="814">ROUND(((BF201+BG201)-(AK201+AL201))/BO201/10,2)*-1</f>
        <v>0</v>
      </c>
      <c r="BR201" s="95">
        <f t="shared" ref="BR201:BR204" si="815">ROUND(((BK201-AP201)/BP201/10),2)*-1</f>
        <v>0</v>
      </c>
      <c r="BS201" s="95">
        <f>BQ201+BR201</f>
        <v>0</v>
      </c>
      <c r="BT201" s="98">
        <f>BU201+CB201</f>
        <v>0</v>
      </c>
      <c r="BU201" s="98">
        <f>BW201+BX201+BY201+BZ201+CA201</f>
        <v>0</v>
      </c>
      <c r="BV201" s="99"/>
      <c r="BW201" s="90"/>
      <c r="BX201" s="90"/>
      <c r="BY201" s="90"/>
      <c r="BZ201" s="90"/>
      <c r="CA201" s="90"/>
      <c r="CB201" s="98">
        <f>CC201+CD201+CE201</f>
        <v>0</v>
      </c>
      <c r="CC201" s="90"/>
      <c r="CD201" s="90"/>
      <c r="CE201" s="90"/>
      <c r="CF201" s="90">
        <f t="shared" ref="CF201:CF204" si="816">(BX201+BY201+BZ201)-(BE201+BF201+BG201)</f>
        <v>0</v>
      </c>
      <c r="CG201" s="90">
        <f t="shared" ref="CG201:CG204" si="817">(CC201+CD201)-(BJ201+BK201)</f>
        <v>0</v>
      </c>
      <c r="CH201" s="9">
        <v>42546.490466608309</v>
      </c>
      <c r="CI201" s="9">
        <v>20190</v>
      </c>
      <c r="CJ201" s="101">
        <f t="shared" ref="CJ201:CJ204" si="818">ROUND(((BY201+BZ201)-(BF201+BG201))/CH201/10,2)*-1</f>
        <v>0</v>
      </c>
      <c r="CK201" s="101">
        <f t="shared" ref="CK201:CK204" si="819">ROUND(((CD201-BK201)/CI201/10),2)*-1</f>
        <v>0</v>
      </c>
      <c r="CL201" s="101">
        <f>CJ201+CK201</f>
        <v>0</v>
      </c>
    </row>
    <row r="202" spans="1:90" x14ac:dyDescent="0.25">
      <c r="A202" s="5">
        <v>1460</v>
      </c>
      <c r="B202" s="2">
        <v>600171523</v>
      </c>
      <c r="C202" s="7">
        <v>70972826</v>
      </c>
      <c r="D202" s="8" t="s">
        <v>60</v>
      </c>
      <c r="E202" s="2">
        <v>3114</v>
      </c>
      <c r="F202" s="2" t="s">
        <v>74</v>
      </c>
      <c r="G202" s="2" t="s">
        <v>19</v>
      </c>
      <c r="H202" s="41">
        <f>I202+P202</f>
        <v>40000</v>
      </c>
      <c r="I202" s="41">
        <f>K202+L202+M202+N202+O202</f>
        <v>25000</v>
      </c>
      <c r="J202" s="5"/>
      <c r="K202" s="9"/>
      <c r="L202" s="9"/>
      <c r="M202" s="9">
        <v>25000</v>
      </c>
      <c r="N202" s="9"/>
      <c r="O202" s="9"/>
      <c r="P202" s="41">
        <f>Q202+R202+S202</f>
        <v>15000</v>
      </c>
      <c r="Q202" s="9"/>
      <c r="R202" s="9">
        <v>15000</v>
      </c>
      <c r="S202" s="9"/>
      <c r="T202" s="73">
        <f>(L202+M202+N202)*-1</f>
        <v>-25000</v>
      </c>
      <c r="U202" s="73">
        <f>(Q202+R202)*-1</f>
        <v>-15000</v>
      </c>
      <c r="V202" s="9">
        <f t="shared" si="807"/>
        <v>-16250</v>
      </c>
      <c r="W202" s="9">
        <f t="shared" si="807"/>
        <v>-9750</v>
      </c>
      <c r="X202" s="9">
        <v>52259</v>
      </c>
      <c r="Y202" s="9">
        <v>21350</v>
      </c>
      <c r="Z202" s="78">
        <f>IF(T202=0,0,ROUND((T202+L202)/X202/10,2))</f>
        <v>-0.05</v>
      </c>
      <c r="AA202" s="78">
        <f>IF(U202=0,0,ROUND((U202+Q202)/Y202/10,2))</f>
        <v>-7.0000000000000007E-2</v>
      </c>
      <c r="AB202" s="78">
        <f>Z202+AA202</f>
        <v>-0.12000000000000001</v>
      </c>
      <c r="AC202" s="47">
        <v>-0.03</v>
      </c>
      <c r="AD202" s="47">
        <v>-0.05</v>
      </c>
      <c r="AE202" s="47">
        <f>AC202+AD202</f>
        <v>-0.08</v>
      </c>
      <c r="AF202" s="41">
        <f>AG202+AN202</f>
        <v>0</v>
      </c>
      <c r="AG202" s="41">
        <f>AI202+AJ202+AK202+AL202+AM202</f>
        <v>0</v>
      </c>
      <c r="AH202" s="5"/>
      <c r="AI202" s="9"/>
      <c r="AJ202" s="9"/>
      <c r="AK202" s="9">
        <v>0</v>
      </c>
      <c r="AL202" s="9"/>
      <c r="AM202" s="9"/>
      <c r="AN202" s="85">
        <f>AO202+AP202+AQ202</f>
        <v>0</v>
      </c>
      <c r="AO202" s="87"/>
      <c r="AP202" s="87">
        <v>0</v>
      </c>
      <c r="AQ202" s="9"/>
      <c r="AR202" s="90">
        <f>((AL202+AK202+AJ202)-((V202)*-1))*-1</f>
        <v>16250</v>
      </c>
      <c r="AS202" s="90">
        <f>((AO202+AP202)-((W202)*-1))*-1</f>
        <v>9750</v>
      </c>
      <c r="AT202" s="9">
        <v>52259</v>
      </c>
      <c r="AU202" s="9">
        <v>21350</v>
      </c>
      <c r="AV202" s="95">
        <f t="shared" si="808"/>
        <v>0.03</v>
      </c>
      <c r="AW202" s="95">
        <f t="shared" si="809"/>
        <v>0.05</v>
      </c>
      <c r="AX202" s="95">
        <f>AV202+AW202</f>
        <v>0.08</v>
      </c>
      <c r="AY202" s="97">
        <f t="shared" si="810"/>
        <v>0</v>
      </c>
      <c r="AZ202" s="97">
        <f t="shared" si="811"/>
        <v>0</v>
      </c>
      <c r="BA202" s="98">
        <f>BB202+BI202</f>
        <v>0</v>
      </c>
      <c r="BB202" s="98">
        <f>BD202+BE202+BF202+BG202+BH202</f>
        <v>0</v>
      </c>
      <c r="BC202" s="99"/>
      <c r="BD202" s="90"/>
      <c r="BE202" s="90"/>
      <c r="BF202" s="90">
        <v>0</v>
      </c>
      <c r="BG202" s="90"/>
      <c r="BH202" s="90"/>
      <c r="BI202" s="98">
        <f>BJ202+BK202+BL202</f>
        <v>0</v>
      </c>
      <c r="BJ202" s="90"/>
      <c r="BK202" s="90">
        <v>0</v>
      </c>
      <c r="BL202" s="90"/>
      <c r="BM202" s="90">
        <f t="shared" si="812"/>
        <v>0</v>
      </c>
      <c r="BN202" s="90">
        <f t="shared" si="813"/>
        <v>0</v>
      </c>
      <c r="BO202" s="9">
        <v>52259</v>
      </c>
      <c r="BP202" s="9">
        <v>21350</v>
      </c>
      <c r="BQ202" s="95">
        <f t="shared" si="814"/>
        <v>0</v>
      </c>
      <c r="BR202" s="95">
        <f t="shared" si="815"/>
        <v>0</v>
      </c>
      <c r="BS202" s="95">
        <f>BQ202+BR202</f>
        <v>0</v>
      </c>
      <c r="BT202" s="98">
        <f>BU202+CB202</f>
        <v>0</v>
      </c>
      <c r="BU202" s="98">
        <f>BW202+BX202+BY202+BZ202+CA202</f>
        <v>0</v>
      </c>
      <c r="BV202" s="99"/>
      <c r="BW202" s="90"/>
      <c r="BX202" s="90"/>
      <c r="BY202" s="90">
        <v>0</v>
      </c>
      <c r="BZ202" s="90"/>
      <c r="CA202" s="90"/>
      <c r="CB202" s="98">
        <f>CC202+CD202+CE202</f>
        <v>0</v>
      </c>
      <c r="CC202" s="90"/>
      <c r="CD202" s="90">
        <v>0</v>
      </c>
      <c r="CE202" s="90"/>
      <c r="CF202" s="90">
        <f t="shared" si="816"/>
        <v>0</v>
      </c>
      <c r="CG202" s="90">
        <f t="shared" si="817"/>
        <v>0</v>
      </c>
      <c r="CH202" s="9">
        <v>52259</v>
      </c>
      <c r="CI202" s="9">
        <v>21350</v>
      </c>
      <c r="CJ202" s="101">
        <f t="shared" si="818"/>
        <v>0</v>
      </c>
      <c r="CK202" s="101">
        <f t="shared" si="819"/>
        <v>0</v>
      </c>
      <c r="CL202" s="101">
        <f>CJ202+CK202</f>
        <v>0</v>
      </c>
    </row>
    <row r="203" spans="1:90" x14ac:dyDescent="0.25">
      <c r="A203" s="5">
        <v>1460</v>
      </c>
      <c r="B203" s="2">
        <v>600171523</v>
      </c>
      <c r="C203" s="7">
        <v>70972826</v>
      </c>
      <c r="D203" s="8" t="s">
        <v>60</v>
      </c>
      <c r="E203" s="20">
        <v>3114</v>
      </c>
      <c r="F203" s="20" t="s">
        <v>110</v>
      </c>
      <c r="G203" s="20" t="s">
        <v>96</v>
      </c>
      <c r="H203" s="41">
        <f>I203+P203</f>
        <v>0</v>
      </c>
      <c r="I203" s="41">
        <f>K203+L203+M203+N203+O203</f>
        <v>0</v>
      </c>
      <c r="J203" s="5"/>
      <c r="K203" s="9"/>
      <c r="L203" s="9"/>
      <c r="M203" s="9"/>
      <c r="N203" s="9"/>
      <c r="O203" s="9"/>
      <c r="P203" s="41">
        <f>Q203+R203+S203</f>
        <v>0</v>
      </c>
      <c r="Q203" s="9"/>
      <c r="R203" s="9"/>
      <c r="S203" s="9"/>
      <c r="T203" s="73">
        <f>(L203+M203+N203)*-1</f>
        <v>0</v>
      </c>
      <c r="U203" s="73">
        <f>(Q203+R203)*-1</f>
        <v>0</v>
      </c>
      <c r="V203" s="9">
        <f t="shared" si="807"/>
        <v>0</v>
      </c>
      <c r="W203" s="9">
        <f t="shared" si="807"/>
        <v>0</v>
      </c>
      <c r="X203" s="46" t="s">
        <v>225</v>
      </c>
      <c r="Y203" s="46" t="s">
        <v>225</v>
      </c>
      <c r="Z203" s="78">
        <f>IF(T203=0,0,ROUND((T203+L203)/X203/10,2))</f>
        <v>0</v>
      </c>
      <c r="AA203" s="78">
        <f>IF(U203=0,0,ROUND((U203+Q203)/Y203/10,2))</f>
        <v>0</v>
      </c>
      <c r="AB203" s="78">
        <f>Z203+AA203</f>
        <v>0</v>
      </c>
      <c r="AC203" s="47">
        <v>0</v>
      </c>
      <c r="AD203" s="47">
        <v>0</v>
      </c>
      <c r="AE203" s="47">
        <f>AC203+AD203</f>
        <v>0</v>
      </c>
      <c r="AF203" s="41">
        <f>AG203+AN203</f>
        <v>0</v>
      </c>
      <c r="AG203" s="41">
        <f>AI203+AJ203+AK203+AL203+AM203</f>
        <v>0</v>
      </c>
      <c r="AH203" s="5"/>
      <c r="AI203" s="9"/>
      <c r="AJ203" s="9"/>
      <c r="AK203" s="9"/>
      <c r="AL203" s="9"/>
      <c r="AM203" s="9"/>
      <c r="AN203" s="85">
        <f>AO203+AP203+AQ203</f>
        <v>0</v>
      </c>
      <c r="AO203" s="87"/>
      <c r="AP203" s="87"/>
      <c r="AQ203" s="9"/>
      <c r="AR203" s="90">
        <f>((AL203+AK203+AJ203)-((V203)*-1))*-1</f>
        <v>0</v>
      </c>
      <c r="AS203" s="90">
        <f>((AO203+AP203)-((W203)*-1))*-1</f>
        <v>0</v>
      </c>
      <c r="AT203" s="46" t="s">
        <v>225</v>
      </c>
      <c r="AU203" s="46" t="s">
        <v>225</v>
      </c>
      <c r="AV203" s="95">
        <v>0</v>
      </c>
      <c r="AW203" s="95">
        <v>0</v>
      </c>
      <c r="AX203" s="95">
        <f>AV203+AW203</f>
        <v>0</v>
      </c>
      <c r="AY203" s="97">
        <f t="shared" si="810"/>
        <v>0</v>
      </c>
      <c r="AZ203" s="97">
        <f t="shared" si="811"/>
        <v>0</v>
      </c>
      <c r="BA203" s="98">
        <f>BB203+BI203</f>
        <v>0</v>
      </c>
      <c r="BB203" s="98">
        <f>BD203+BE203+BF203+BG203+BH203</f>
        <v>0</v>
      </c>
      <c r="BC203" s="99"/>
      <c r="BD203" s="90"/>
      <c r="BE203" s="90"/>
      <c r="BF203" s="90"/>
      <c r="BG203" s="90"/>
      <c r="BH203" s="90"/>
      <c r="BI203" s="98">
        <f>BJ203+BK203+BL203</f>
        <v>0</v>
      </c>
      <c r="BJ203" s="90"/>
      <c r="BK203" s="90"/>
      <c r="BL203" s="90"/>
      <c r="BM203" s="90">
        <f t="shared" si="812"/>
        <v>0</v>
      </c>
      <c r="BN203" s="90">
        <f t="shared" si="813"/>
        <v>0</v>
      </c>
      <c r="BO203" s="46" t="s">
        <v>225</v>
      </c>
      <c r="BP203" s="46" t="s">
        <v>225</v>
      </c>
      <c r="BQ203" s="95">
        <v>0</v>
      </c>
      <c r="BR203" s="95">
        <v>0</v>
      </c>
      <c r="BS203" s="95">
        <f>BQ203+BR203</f>
        <v>0</v>
      </c>
      <c r="BT203" s="98">
        <f>BU203+CB203</f>
        <v>0</v>
      </c>
      <c r="BU203" s="98">
        <f>BW203+BX203+BY203+BZ203+CA203</f>
        <v>0</v>
      </c>
      <c r="BV203" s="99"/>
      <c r="BW203" s="90"/>
      <c r="BX203" s="90"/>
      <c r="BY203" s="90"/>
      <c r="BZ203" s="90"/>
      <c r="CA203" s="90"/>
      <c r="CB203" s="98">
        <f>CC203+CD203+CE203</f>
        <v>0</v>
      </c>
      <c r="CC203" s="90"/>
      <c r="CD203" s="90"/>
      <c r="CE203" s="90"/>
      <c r="CF203" s="90">
        <f t="shared" si="816"/>
        <v>0</v>
      </c>
      <c r="CG203" s="90">
        <f t="shared" si="817"/>
        <v>0</v>
      </c>
      <c r="CH203" s="46" t="s">
        <v>225</v>
      </c>
      <c r="CI203" s="46" t="s">
        <v>225</v>
      </c>
      <c r="CJ203" s="101">
        <v>0</v>
      </c>
      <c r="CK203" s="101">
        <v>0</v>
      </c>
      <c r="CL203" s="101">
        <f>CJ203+CK203</f>
        <v>0</v>
      </c>
    </row>
    <row r="204" spans="1:90" x14ac:dyDescent="0.25">
      <c r="A204" s="5">
        <v>1460</v>
      </c>
      <c r="B204" s="2">
        <v>600171523</v>
      </c>
      <c r="C204" s="7">
        <v>70972826</v>
      </c>
      <c r="D204" s="8" t="s">
        <v>60</v>
      </c>
      <c r="E204" s="2">
        <v>3146</v>
      </c>
      <c r="F204" s="2" t="s">
        <v>57</v>
      </c>
      <c r="G204" s="7" t="s">
        <v>96</v>
      </c>
      <c r="H204" s="41">
        <f>I204+P204</f>
        <v>0</v>
      </c>
      <c r="I204" s="41">
        <f>K204+L204+M204+N204+O204</f>
        <v>0</v>
      </c>
      <c r="J204" s="5"/>
      <c r="K204" s="9"/>
      <c r="L204" s="9"/>
      <c r="M204" s="9"/>
      <c r="N204" s="9"/>
      <c r="O204" s="9"/>
      <c r="P204" s="41">
        <f>Q204+R204+S204</f>
        <v>0</v>
      </c>
      <c r="Q204" s="9"/>
      <c r="R204" s="9"/>
      <c r="S204" s="9"/>
      <c r="T204" s="73">
        <f>(L204+M204+N204)*-1</f>
        <v>0</v>
      </c>
      <c r="U204" s="73">
        <f>(Q204+R204)*-1</f>
        <v>0</v>
      </c>
      <c r="V204" s="9">
        <f t="shared" si="807"/>
        <v>0</v>
      </c>
      <c r="W204" s="9">
        <f t="shared" si="807"/>
        <v>0</v>
      </c>
      <c r="X204" s="9">
        <v>51792</v>
      </c>
      <c r="Y204" s="9">
        <v>31320</v>
      </c>
      <c r="Z204" s="78">
        <f>IF(T204=0,0,ROUND((T204+L204)/X204/10,2))</f>
        <v>0</v>
      </c>
      <c r="AA204" s="78">
        <f>IF(U204=0,0,ROUND((U204+Q204)/Y204/10,2))</f>
        <v>0</v>
      </c>
      <c r="AB204" s="78">
        <f>Z204+AA204</f>
        <v>0</v>
      </c>
      <c r="AC204" s="47">
        <v>0</v>
      </c>
      <c r="AD204" s="47">
        <v>0</v>
      </c>
      <c r="AE204" s="47">
        <f>AC204+AD204</f>
        <v>0</v>
      </c>
      <c r="AF204" s="41">
        <f>AG204+AN204</f>
        <v>50000</v>
      </c>
      <c r="AG204" s="41">
        <f>AI204+AJ204+AK204+AL204+AM204</f>
        <v>30000</v>
      </c>
      <c r="AH204" s="5"/>
      <c r="AI204" s="9"/>
      <c r="AJ204" s="9"/>
      <c r="AK204" s="87">
        <v>30000</v>
      </c>
      <c r="AL204" s="9"/>
      <c r="AM204" s="9"/>
      <c r="AN204" s="85">
        <f>AO204+AP204+AQ204</f>
        <v>20000</v>
      </c>
      <c r="AO204" s="87"/>
      <c r="AP204" s="87">
        <v>20000</v>
      </c>
      <c r="AQ204" s="9"/>
      <c r="AR204" s="90">
        <f>((AL204+AK204+AJ204)-((V204)*-1))*-1</f>
        <v>-30000</v>
      </c>
      <c r="AS204" s="90">
        <f>((AO204+AP204)-((W204)*-1))*-1</f>
        <v>-20000</v>
      </c>
      <c r="AT204" s="9">
        <v>51792</v>
      </c>
      <c r="AU204" s="9">
        <v>31320</v>
      </c>
      <c r="AV204" s="95">
        <f t="shared" si="808"/>
        <v>-0.06</v>
      </c>
      <c r="AW204" s="95">
        <f t="shared" si="809"/>
        <v>-0.06</v>
      </c>
      <c r="AX204" s="95">
        <f>AV204+AW204</f>
        <v>-0.12</v>
      </c>
      <c r="AY204" s="97">
        <f t="shared" si="810"/>
        <v>30000</v>
      </c>
      <c r="AZ204" s="97">
        <f t="shared" si="811"/>
        <v>20000</v>
      </c>
      <c r="BA204" s="98">
        <f>BB204+BI204</f>
        <v>50000</v>
      </c>
      <c r="BB204" s="98">
        <f>BD204+BE204+BF204+BG204+BH204</f>
        <v>30000</v>
      </c>
      <c r="BC204" s="99"/>
      <c r="BD204" s="90"/>
      <c r="BE204" s="90"/>
      <c r="BF204" s="90">
        <v>30000</v>
      </c>
      <c r="BG204" s="90"/>
      <c r="BH204" s="90"/>
      <c r="BI204" s="98">
        <f>BJ204+BK204+BL204</f>
        <v>20000</v>
      </c>
      <c r="BJ204" s="90"/>
      <c r="BK204" s="90">
        <v>20000</v>
      </c>
      <c r="BL204" s="90"/>
      <c r="BM204" s="90">
        <f t="shared" si="812"/>
        <v>0</v>
      </c>
      <c r="BN204" s="90">
        <f t="shared" si="813"/>
        <v>0</v>
      </c>
      <c r="BO204" s="9">
        <v>51792</v>
      </c>
      <c r="BP204" s="9">
        <v>31320</v>
      </c>
      <c r="BQ204" s="95">
        <f t="shared" si="814"/>
        <v>0</v>
      </c>
      <c r="BR204" s="95">
        <f t="shared" si="815"/>
        <v>0</v>
      </c>
      <c r="BS204" s="95">
        <f>BQ204+BR204</f>
        <v>0</v>
      </c>
      <c r="BT204" s="98">
        <f>BU204+CB204</f>
        <v>50000</v>
      </c>
      <c r="BU204" s="98">
        <f>BW204+BX204+BY204+BZ204+CA204</f>
        <v>30000</v>
      </c>
      <c r="BV204" s="99"/>
      <c r="BW204" s="90"/>
      <c r="BX204" s="90"/>
      <c r="BY204" s="90">
        <v>30000</v>
      </c>
      <c r="BZ204" s="90"/>
      <c r="CA204" s="90"/>
      <c r="CB204" s="98">
        <f>CC204+CD204+CE204</f>
        <v>20000</v>
      </c>
      <c r="CC204" s="90"/>
      <c r="CD204" s="90">
        <v>20000</v>
      </c>
      <c r="CE204" s="90"/>
      <c r="CF204" s="90">
        <f t="shared" si="816"/>
        <v>0</v>
      </c>
      <c r="CG204" s="90">
        <f t="shared" si="817"/>
        <v>0</v>
      </c>
      <c r="CH204" s="9">
        <v>51792</v>
      </c>
      <c r="CI204" s="9">
        <v>31320</v>
      </c>
      <c r="CJ204" s="101">
        <f t="shared" si="818"/>
        <v>0</v>
      </c>
      <c r="CK204" s="101">
        <f t="shared" si="819"/>
        <v>0</v>
      </c>
      <c r="CL204" s="101">
        <f>CJ204+CK204</f>
        <v>0</v>
      </c>
    </row>
    <row r="205" spans="1:90" x14ac:dyDescent="0.25">
      <c r="A205" s="30"/>
      <c r="B205" s="31"/>
      <c r="C205" s="32"/>
      <c r="D205" s="33" t="s">
        <v>187</v>
      </c>
      <c r="E205" s="31"/>
      <c r="F205" s="31"/>
      <c r="G205" s="32"/>
      <c r="H205" s="34">
        <f t="shared" ref="H205:AB205" si="820">SUBTOTAL(9,H201:H204)</f>
        <v>40000</v>
      </c>
      <c r="I205" s="34">
        <f t="shared" si="820"/>
        <v>25000</v>
      </c>
      <c r="J205" s="34">
        <f t="shared" si="820"/>
        <v>0</v>
      </c>
      <c r="K205" s="34">
        <f t="shared" si="820"/>
        <v>0</v>
      </c>
      <c r="L205" s="34">
        <f t="shared" si="820"/>
        <v>0</v>
      </c>
      <c r="M205" s="34">
        <f t="shared" si="820"/>
        <v>25000</v>
      </c>
      <c r="N205" s="34">
        <f t="shared" si="820"/>
        <v>0</v>
      </c>
      <c r="O205" s="34">
        <f t="shared" si="820"/>
        <v>0</v>
      </c>
      <c r="P205" s="34">
        <f t="shared" si="820"/>
        <v>15000</v>
      </c>
      <c r="Q205" s="34">
        <f t="shared" si="820"/>
        <v>0</v>
      </c>
      <c r="R205" s="34">
        <f t="shared" si="820"/>
        <v>15000</v>
      </c>
      <c r="S205" s="34">
        <f t="shared" si="820"/>
        <v>0</v>
      </c>
      <c r="T205" s="34">
        <f t="shared" si="820"/>
        <v>-25000</v>
      </c>
      <c r="U205" s="34">
        <f t="shared" si="820"/>
        <v>-15000</v>
      </c>
      <c r="V205" s="34">
        <f t="shared" si="820"/>
        <v>-16250</v>
      </c>
      <c r="W205" s="34">
        <f t="shared" si="820"/>
        <v>-9750</v>
      </c>
      <c r="X205" s="34">
        <f t="shared" si="820"/>
        <v>146597.49046660832</v>
      </c>
      <c r="Y205" s="34">
        <f t="shared" si="820"/>
        <v>72860</v>
      </c>
      <c r="Z205" s="48">
        <f t="shared" si="820"/>
        <v>-0.05</v>
      </c>
      <c r="AA205" s="48">
        <f t="shared" si="820"/>
        <v>-7.0000000000000007E-2</v>
      </c>
      <c r="AB205" s="48">
        <f t="shared" si="820"/>
        <v>-0.12000000000000001</v>
      </c>
      <c r="AC205" s="48">
        <v>-0.03</v>
      </c>
      <c r="AD205" s="48">
        <v>-0.05</v>
      </c>
      <c r="AE205" s="48">
        <f t="shared" ref="AE205:AX205" si="821">SUBTOTAL(9,AE201:AE204)</f>
        <v>-0.08</v>
      </c>
      <c r="AF205" s="34">
        <f t="shared" si="821"/>
        <v>50000</v>
      </c>
      <c r="AG205" s="34">
        <f t="shared" si="821"/>
        <v>30000</v>
      </c>
      <c r="AH205" s="34">
        <f t="shared" si="821"/>
        <v>0</v>
      </c>
      <c r="AI205" s="34">
        <f t="shared" si="821"/>
        <v>0</v>
      </c>
      <c r="AJ205" s="34">
        <f t="shared" si="821"/>
        <v>0</v>
      </c>
      <c r="AK205" s="34">
        <f t="shared" si="821"/>
        <v>30000</v>
      </c>
      <c r="AL205" s="34">
        <f t="shared" si="821"/>
        <v>0</v>
      </c>
      <c r="AM205" s="34">
        <f t="shared" si="821"/>
        <v>0</v>
      </c>
      <c r="AN205" s="34">
        <f t="shared" si="821"/>
        <v>20000</v>
      </c>
      <c r="AO205" s="34">
        <f t="shared" si="821"/>
        <v>0</v>
      </c>
      <c r="AP205" s="34">
        <f t="shared" si="821"/>
        <v>20000</v>
      </c>
      <c r="AQ205" s="34">
        <f t="shared" si="821"/>
        <v>0</v>
      </c>
      <c r="AR205" s="34">
        <f t="shared" si="821"/>
        <v>-13750</v>
      </c>
      <c r="AS205" s="34">
        <f t="shared" si="821"/>
        <v>-10250</v>
      </c>
      <c r="AT205" s="34">
        <f t="shared" si="821"/>
        <v>146597.49046660832</v>
      </c>
      <c r="AU205" s="34">
        <f t="shared" si="821"/>
        <v>72860</v>
      </c>
      <c r="AV205" s="48">
        <f t="shared" si="821"/>
        <v>-0.03</v>
      </c>
      <c r="AW205" s="48">
        <f t="shared" si="821"/>
        <v>-9.999999999999995E-3</v>
      </c>
      <c r="AX205" s="48">
        <f t="shared" si="821"/>
        <v>-3.9999999999999994E-2</v>
      </c>
      <c r="AY205"/>
      <c r="AZ205"/>
      <c r="BA205" s="34">
        <f t="shared" ref="BA205:BS205" si="822">SUBTOTAL(9,BA201:BA204)</f>
        <v>50000</v>
      </c>
      <c r="BB205" s="34">
        <f t="shared" si="822"/>
        <v>30000</v>
      </c>
      <c r="BC205" s="34">
        <f t="shared" si="822"/>
        <v>0</v>
      </c>
      <c r="BD205" s="34">
        <f t="shared" si="822"/>
        <v>0</v>
      </c>
      <c r="BE205" s="34">
        <f t="shared" si="822"/>
        <v>0</v>
      </c>
      <c r="BF205" s="34">
        <f t="shared" si="822"/>
        <v>30000</v>
      </c>
      <c r="BG205" s="34">
        <f t="shared" si="822"/>
        <v>0</v>
      </c>
      <c r="BH205" s="34">
        <f t="shared" si="822"/>
        <v>0</v>
      </c>
      <c r="BI205" s="34">
        <f t="shared" si="822"/>
        <v>20000</v>
      </c>
      <c r="BJ205" s="34">
        <f t="shared" si="822"/>
        <v>0</v>
      </c>
      <c r="BK205" s="34">
        <f t="shared" si="822"/>
        <v>20000</v>
      </c>
      <c r="BL205" s="34">
        <f t="shared" si="822"/>
        <v>0</v>
      </c>
      <c r="BM205" s="34">
        <f t="shared" si="822"/>
        <v>0</v>
      </c>
      <c r="BN205" s="34">
        <f t="shared" si="822"/>
        <v>0</v>
      </c>
      <c r="BO205" s="34">
        <f t="shared" si="822"/>
        <v>146597.49046660832</v>
      </c>
      <c r="BP205" s="34">
        <f t="shared" si="822"/>
        <v>72860</v>
      </c>
      <c r="BQ205" s="48">
        <f t="shared" si="822"/>
        <v>0</v>
      </c>
      <c r="BR205" s="48">
        <f t="shared" si="822"/>
        <v>0</v>
      </c>
      <c r="BS205" s="48">
        <f t="shared" si="822"/>
        <v>0</v>
      </c>
      <c r="BT205" s="34">
        <f t="shared" ref="BT205:CL205" si="823">SUBTOTAL(9,BT201:BT204)</f>
        <v>50000</v>
      </c>
      <c r="BU205" s="34">
        <f t="shared" si="823"/>
        <v>30000</v>
      </c>
      <c r="BV205" s="34">
        <f t="shared" si="823"/>
        <v>0</v>
      </c>
      <c r="BW205" s="34">
        <f t="shared" si="823"/>
        <v>0</v>
      </c>
      <c r="BX205" s="34">
        <f t="shared" si="823"/>
        <v>0</v>
      </c>
      <c r="BY205" s="34">
        <f t="shared" si="823"/>
        <v>30000</v>
      </c>
      <c r="BZ205" s="34">
        <f t="shared" si="823"/>
        <v>0</v>
      </c>
      <c r="CA205" s="34">
        <f t="shared" si="823"/>
        <v>0</v>
      </c>
      <c r="CB205" s="34">
        <f t="shared" si="823"/>
        <v>20000</v>
      </c>
      <c r="CC205" s="34">
        <f t="shared" si="823"/>
        <v>0</v>
      </c>
      <c r="CD205" s="34">
        <f t="shared" si="823"/>
        <v>20000</v>
      </c>
      <c r="CE205" s="34">
        <f t="shared" si="823"/>
        <v>0</v>
      </c>
      <c r="CF205" s="34">
        <f t="shared" si="823"/>
        <v>0</v>
      </c>
      <c r="CG205" s="34">
        <f t="shared" si="823"/>
        <v>0</v>
      </c>
      <c r="CH205" s="34">
        <f t="shared" si="823"/>
        <v>146597.49046660832</v>
      </c>
      <c r="CI205" s="34">
        <f t="shared" si="823"/>
        <v>72860</v>
      </c>
      <c r="CJ205" s="64">
        <f t="shared" si="823"/>
        <v>0</v>
      </c>
      <c r="CK205" s="64">
        <f t="shared" si="823"/>
        <v>0</v>
      </c>
      <c r="CL205" s="64">
        <f t="shared" si="823"/>
        <v>0</v>
      </c>
    </row>
    <row r="206" spans="1:90" x14ac:dyDescent="0.25">
      <c r="A206" s="26">
        <v>1462</v>
      </c>
      <c r="B206" s="6">
        <v>600023320</v>
      </c>
      <c r="C206" s="27">
        <v>60254301</v>
      </c>
      <c r="D206" s="28" t="s">
        <v>61</v>
      </c>
      <c r="E206" s="6">
        <v>3112</v>
      </c>
      <c r="F206" s="6" t="s">
        <v>72</v>
      </c>
      <c r="G206" s="6" t="s">
        <v>19</v>
      </c>
      <c r="H206" s="41">
        <f t="shared" ref="H206:H211" si="824">I206+P206</f>
        <v>0</v>
      </c>
      <c r="I206" s="41">
        <f t="shared" ref="I206:I211" si="825">K206+L206+M206+N206+O206</f>
        <v>0</v>
      </c>
      <c r="J206" s="5"/>
      <c r="K206" s="9"/>
      <c r="L206" s="9"/>
      <c r="M206" s="9"/>
      <c r="N206" s="9"/>
      <c r="O206" s="9"/>
      <c r="P206" s="41">
        <f t="shared" ref="P206:P211" si="826">Q206+R206+S206</f>
        <v>0</v>
      </c>
      <c r="Q206" s="9"/>
      <c r="R206" s="9"/>
      <c r="S206" s="9"/>
      <c r="T206" s="73">
        <f t="shared" ref="T206:T211" si="827">(L206+M206+N206)*-1</f>
        <v>0</v>
      </c>
      <c r="U206" s="73">
        <f t="shared" ref="U206:U211" si="828">(Q206+R206)*-1</f>
        <v>0</v>
      </c>
      <c r="V206" s="9">
        <f t="shared" ref="V206:W211" si="829">ROUND(T206*0.65,0)</f>
        <v>0</v>
      </c>
      <c r="W206" s="9">
        <f t="shared" si="829"/>
        <v>0</v>
      </c>
      <c r="X206" s="9">
        <v>42546.490466608309</v>
      </c>
      <c r="Y206" s="9">
        <v>20190</v>
      </c>
      <c r="Z206" s="78">
        <f t="shared" ref="Z206:Z211" si="830">IF(T206=0,0,ROUND((T206+L206)/X206/10,2))</f>
        <v>0</v>
      </c>
      <c r="AA206" s="78">
        <f t="shared" ref="AA206:AA211" si="831">IF(U206=0,0,ROUND((U206+Q206)/Y206/10,2))</f>
        <v>0</v>
      </c>
      <c r="AB206" s="78">
        <f t="shared" ref="AB206:AB211" si="832">Z206+AA206</f>
        <v>0</v>
      </c>
      <c r="AC206" s="47">
        <v>0</v>
      </c>
      <c r="AD206" s="47">
        <v>0</v>
      </c>
      <c r="AE206" s="47">
        <f t="shared" ref="AE206:AE211" si="833">AC206+AD206</f>
        <v>0</v>
      </c>
      <c r="AF206" s="41">
        <f t="shared" ref="AF206:AF211" si="834">AG206+AN206</f>
        <v>0</v>
      </c>
      <c r="AG206" s="41">
        <f t="shared" ref="AG206:AG211" si="835">AI206+AJ206+AK206+AL206+AM206</f>
        <v>0</v>
      </c>
      <c r="AH206" s="5"/>
      <c r="AI206" s="9"/>
      <c r="AJ206" s="9"/>
      <c r="AK206" s="9"/>
      <c r="AL206" s="9"/>
      <c r="AM206" s="9"/>
      <c r="AN206" s="41">
        <f t="shared" ref="AN206:AN211" si="836">AO206+AP206+AQ206</f>
        <v>0</v>
      </c>
      <c r="AO206" s="9"/>
      <c r="AP206" s="9"/>
      <c r="AQ206" s="9"/>
      <c r="AR206" s="90">
        <f t="shared" ref="AR206:AR211" si="837">((AL206+AK206+AJ206)-((V206)*-1))*-1</f>
        <v>0</v>
      </c>
      <c r="AS206" s="90">
        <f t="shared" ref="AS206:AS211" si="838">((AO206+AP206)-((W206)*-1))*-1</f>
        <v>0</v>
      </c>
      <c r="AT206" s="9">
        <v>42546.490466608309</v>
      </c>
      <c r="AU206" s="9">
        <v>20190</v>
      </c>
      <c r="AV206" s="95">
        <f t="shared" ref="AV206:AV210" si="839">ROUND((AY206/AT206/10)+(AC206),2)*-1</f>
        <v>0</v>
      </c>
      <c r="AW206" s="95">
        <f t="shared" ref="AW206:AW211" si="840">ROUND((AZ206/AU206/10)+AD206,2)*-1</f>
        <v>0</v>
      </c>
      <c r="AX206" s="95">
        <f t="shared" ref="AX206:AX211" si="841">AV206+AW206</f>
        <v>0</v>
      </c>
      <c r="AY206" s="97">
        <f t="shared" ref="AY206:AY211" si="842">AK206+AL206</f>
        <v>0</v>
      </c>
      <c r="AZ206" s="97">
        <f t="shared" ref="AZ206:AZ211" si="843">AP206</f>
        <v>0</v>
      </c>
      <c r="BA206" s="98">
        <f t="shared" ref="BA206:BA211" si="844">BB206+BI206</f>
        <v>0</v>
      </c>
      <c r="BB206" s="98">
        <f t="shared" ref="BB206:BB211" si="845">BD206+BE206+BF206+BG206+BH206</f>
        <v>0</v>
      </c>
      <c r="BC206" s="99"/>
      <c r="BD206" s="90"/>
      <c r="BE206" s="90"/>
      <c r="BF206" s="90"/>
      <c r="BG206" s="90"/>
      <c r="BH206" s="90"/>
      <c r="BI206" s="98">
        <f t="shared" ref="BI206:BI211" si="846">BJ206+BK206+BL206</f>
        <v>0</v>
      </c>
      <c r="BJ206" s="90"/>
      <c r="BK206" s="90"/>
      <c r="BL206" s="90"/>
      <c r="BM206" s="90">
        <f t="shared" ref="BM206:BM211" si="847">(BE206+BF206+BG206)-(AJ206+AK206+AL206)</f>
        <v>0</v>
      </c>
      <c r="BN206" s="90">
        <f t="shared" ref="BN206:BN211" si="848">(BJ206+BK206)-(AO206+AP206)</f>
        <v>0</v>
      </c>
      <c r="BO206" s="9">
        <v>42546.490466608309</v>
      </c>
      <c r="BP206" s="9">
        <v>20190</v>
      </c>
      <c r="BQ206" s="95">
        <f t="shared" ref="BQ206:BQ210" si="849">ROUND(((BF206+BG206)-(AK206+AL206))/BO206/10,2)*-1</f>
        <v>0</v>
      </c>
      <c r="BR206" s="95">
        <f t="shared" ref="BR206:BR211" si="850">ROUND(((BK206-AP206)/BP206/10),2)*-1</f>
        <v>0</v>
      </c>
      <c r="BS206" s="95">
        <f t="shared" ref="BS206:BS211" si="851">BQ206+BR206</f>
        <v>0</v>
      </c>
      <c r="BT206" s="98">
        <f t="shared" ref="BT206:BT211" si="852">BU206+CB206</f>
        <v>0</v>
      </c>
      <c r="BU206" s="98">
        <f t="shared" ref="BU206:BU211" si="853">BW206+BX206+BY206+BZ206+CA206</f>
        <v>0</v>
      </c>
      <c r="BV206" s="99"/>
      <c r="BW206" s="90"/>
      <c r="BX206" s="90"/>
      <c r="BY206" s="90"/>
      <c r="BZ206" s="90"/>
      <c r="CA206" s="90"/>
      <c r="CB206" s="98">
        <f t="shared" ref="CB206:CB211" si="854">CC206+CD206+CE206</f>
        <v>0</v>
      </c>
      <c r="CC206" s="90"/>
      <c r="CD206" s="90"/>
      <c r="CE206" s="90"/>
      <c r="CF206" s="90">
        <f t="shared" ref="CF206:CF211" si="855">(BX206+BY206+BZ206)-(BE206+BF206+BG206)</f>
        <v>0</v>
      </c>
      <c r="CG206" s="90">
        <f t="shared" ref="CG206:CG211" si="856">(CC206+CD206)-(BJ206+BK206)</f>
        <v>0</v>
      </c>
      <c r="CH206" s="9">
        <v>42546.490466608309</v>
      </c>
      <c r="CI206" s="9">
        <v>20190</v>
      </c>
      <c r="CJ206" s="101">
        <f t="shared" ref="CJ206:CJ210" si="857">ROUND(((BY206+BZ206)-(BF206+BG206))/CH206/10,2)*-1</f>
        <v>0</v>
      </c>
      <c r="CK206" s="101">
        <f t="shared" ref="CK206:CK211" si="858">ROUND(((CD206-BK206)/CI206/10),2)*-1</f>
        <v>0</v>
      </c>
      <c r="CL206" s="101">
        <f t="shared" ref="CL206:CL211" si="859">CJ206+CK206</f>
        <v>0</v>
      </c>
    </row>
    <row r="207" spans="1:90" x14ac:dyDescent="0.25">
      <c r="A207" s="5">
        <v>1462</v>
      </c>
      <c r="B207" s="2">
        <v>600023320</v>
      </c>
      <c r="C207" s="7">
        <v>60254301</v>
      </c>
      <c r="D207" s="8" t="s">
        <v>61</v>
      </c>
      <c r="E207" s="2">
        <v>3114</v>
      </c>
      <c r="F207" s="2" t="s">
        <v>74</v>
      </c>
      <c r="G207" s="2" t="s">
        <v>19</v>
      </c>
      <c r="H207" s="41">
        <f t="shared" si="824"/>
        <v>60000</v>
      </c>
      <c r="I207" s="41">
        <f t="shared" si="825"/>
        <v>0</v>
      </c>
      <c r="J207" s="5"/>
      <c r="K207" s="9"/>
      <c r="L207" s="9"/>
      <c r="M207" s="9"/>
      <c r="N207" s="9"/>
      <c r="O207" s="9"/>
      <c r="P207" s="41">
        <f t="shared" si="826"/>
        <v>60000</v>
      </c>
      <c r="Q207" s="9"/>
      <c r="R207" s="9">
        <v>60000</v>
      </c>
      <c r="S207" s="9"/>
      <c r="T207" s="73">
        <f t="shared" si="827"/>
        <v>0</v>
      </c>
      <c r="U207" s="73">
        <f t="shared" si="828"/>
        <v>-60000</v>
      </c>
      <c r="V207" s="9">
        <f t="shared" si="829"/>
        <v>0</v>
      </c>
      <c r="W207" s="9">
        <f t="shared" si="829"/>
        <v>-39000</v>
      </c>
      <c r="X207" s="9">
        <v>52259</v>
      </c>
      <c r="Y207" s="9">
        <v>21350</v>
      </c>
      <c r="Z207" s="78">
        <f t="shared" si="830"/>
        <v>0</v>
      </c>
      <c r="AA207" s="78">
        <f t="shared" si="831"/>
        <v>-0.28000000000000003</v>
      </c>
      <c r="AB207" s="78">
        <f t="shared" si="832"/>
        <v>-0.28000000000000003</v>
      </c>
      <c r="AC207" s="47">
        <v>0</v>
      </c>
      <c r="AD207" s="47">
        <v>-0.18</v>
      </c>
      <c r="AE207" s="47">
        <f t="shared" si="833"/>
        <v>-0.18</v>
      </c>
      <c r="AF207" s="41">
        <f t="shared" si="834"/>
        <v>60000</v>
      </c>
      <c r="AG207" s="41">
        <f t="shared" si="835"/>
        <v>0</v>
      </c>
      <c r="AH207" s="5"/>
      <c r="AI207" s="9"/>
      <c r="AJ207" s="9"/>
      <c r="AK207" s="9"/>
      <c r="AL207" s="9"/>
      <c r="AM207" s="9"/>
      <c r="AN207" s="41">
        <f t="shared" si="836"/>
        <v>60000</v>
      </c>
      <c r="AO207" s="9"/>
      <c r="AP207" s="9">
        <v>60000</v>
      </c>
      <c r="AQ207" s="9"/>
      <c r="AR207" s="90">
        <f t="shared" si="837"/>
        <v>0</v>
      </c>
      <c r="AS207" s="90">
        <f t="shared" si="838"/>
        <v>-21000</v>
      </c>
      <c r="AT207" s="9">
        <v>52259</v>
      </c>
      <c r="AU207" s="9">
        <v>21350</v>
      </c>
      <c r="AV207" s="95">
        <f t="shared" si="839"/>
        <v>0</v>
      </c>
      <c r="AW207" s="95">
        <f t="shared" si="840"/>
        <v>-0.1</v>
      </c>
      <c r="AX207" s="95">
        <f t="shared" si="841"/>
        <v>-0.1</v>
      </c>
      <c r="AY207" s="97">
        <f t="shared" si="842"/>
        <v>0</v>
      </c>
      <c r="AZ207" s="97">
        <f t="shared" si="843"/>
        <v>60000</v>
      </c>
      <c r="BA207" s="98">
        <f t="shared" si="844"/>
        <v>60000</v>
      </c>
      <c r="BB207" s="98">
        <f t="shared" si="845"/>
        <v>0</v>
      </c>
      <c r="BC207" s="99"/>
      <c r="BD207" s="90"/>
      <c r="BE207" s="90"/>
      <c r="BF207" s="90"/>
      <c r="BG207" s="90"/>
      <c r="BH207" s="90"/>
      <c r="BI207" s="98">
        <f t="shared" si="846"/>
        <v>60000</v>
      </c>
      <c r="BJ207" s="90"/>
      <c r="BK207" s="90">
        <v>60000</v>
      </c>
      <c r="BL207" s="90"/>
      <c r="BM207" s="90">
        <f t="shared" si="847"/>
        <v>0</v>
      </c>
      <c r="BN207" s="90">
        <f t="shared" si="848"/>
        <v>0</v>
      </c>
      <c r="BO207" s="9">
        <v>52259</v>
      </c>
      <c r="BP207" s="9">
        <v>21350</v>
      </c>
      <c r="BQ207" s="95">
        <f t="shared" si="849"/>
        <v>0</v>
      </c>
      <c r="BR207" s="95">
        <f t="shared" si="850"/>
        <v>0</v>
      </c>
      <c r="BS207" s="95">
        <f t="shared" si="851"/>
        <v>0</v>
      </c>
      <c r="BT207" s="98">
        <f t="shared" si="852"/>
        <v>60000</v>
      </c>
      <c r="BU207" s="98">
        <f t="shared" si="853"/>
        <v>0</v>
      </c>
      <c r="BV207" s="99"/>
      <c r="BW207" s="90"/>
      <c r="BX207" s="90"/>
      <c r="BY207" s="90"/>
      <c r="BZ207" s="90"/>
      <c r="CA207" s="90"/>
      <c r="CB207" s="98">
        <f t="shared" si="854"/>
        <v>60000</v>
      </c>
      <c r="CC207" s="90"/>
      <c r="CD207" s="90">
        <v>60000</v>
      </c>
      <c r="CE207" s="90"/>
      <c r="CF207" s="90">
        <f t="shared" si="855"/>
        <v>0</v>
      </c>
      <c r="CG207" s="90">
        <f t="shared" si="856"/>
        <v>0</v>
      </c>
      <c r="CH207" s="9">
        <v>52259</v>
      </c>
      <c r="CI207" s="9">
        <v>21350</v>
      </c>
      <c r="CJ207" s="101">
        <f t="shared" si="857"/>
        <v>0</v>
      </c>
      <c r="CK207" s="101">
        <f t="shared" si="858"/>
        <v>0</v>
      </c>
      <c r="CL207" s="101">
        <f t="shared" si="859"/>
        <v>0</v>
      </c>
    </row>
    <row r="208" spans="1:90" x14ac:dyDescent="0.25">
      <c r="A208" s="5">
        <v>1462</v>
      </c>
      <c r="B208" s="2">
        <v>600023320</v>
      </c>
      <c r="C208" s="7">
        <v>60254301</v>
      </c>
      <c r="D208" s="8" t="s">
        <v>61</v>
      </c>
      <c r="E208" s="2">
        <v>3114</v>
      </c>
      <c r="F208" s="2" t="s">
        <v>75</v>
      </c>
      <c r="G208" s="2" t="s">
        <v>19</v>
      </c>
      <c r="H208" s="41">
        <f t="shared" si="824"/>
        <v>0</v>
      </c>
      <c r="I208" s="41">
        <f t="shared" si="825"/>
        <v>0</v>
      </c>
      <c r="J208" s="5"/>
      <c r="K208" s="9"/>
      <c r="L208" s="9"/>
      <c r="M208" s="9"/>
      <c r="N208" s="9"/>
      <c r="O208" s="9"/>
      <c r="P208" s="41">
        <f t="shared" si="826"/>
        <v>0</v>
      </c>
      <c r="Q208" s="9"/>
      <c r="R208" s="9"/>
      <c r="S208" s="9"/>
      <c r="T208" s="73">
        <f t="shared" si="827"/>
        <v>0</v>
      </c>
      <c r="U208" s="73">
        <f t="shared" si="828"/>
        <v>0</v>
      </c>
      <c r="V208" s="9">
        <f t="shared" si="829"/>
        <v>0</v>
      </c>
      <c r="W208" s="9">
        <f t="shared" si="829"/>
        <v>0</v>
      </c>
      <c r="X208" s="9">
        <v>52259</v>
      </c>
      <c r="Y208" s="9">
        <v>21350</v>
      </c>
      <c r="Z208" s="78">
        <f t="shared" si="830"/>
        <v>0</v>
      </c>
      <c r="AA208" s="78">
        <f t="shared" si="831"/>
        <v>0</v>
      </c>
      <c r="AB208" s="78">
        <f t="shared" si="832"/>
        <v>0</v>
      </c>
      <c r="AC208" s="47">
        <v>0</v>
      </c>
      <c r="AD208" s="47">
        <v>0</v>
      </c>
      <c r="AE208" s="47">
        <f t="shared" si="833"/>
        <v>0</v>
      </c>
      <c r="AF208" s="41">
        <f t="shared" si="834"/>
        <v>0</v>
      </c>
      <c r="AG208" s="41">
        <f t="shared" si="835"/>
        <v>0</v>
      </c>
      <c r="AH208" s="5"/>
      <c r="AI208" s="9"/>
      <c r="AJ208" s="9"/>
      <c r="AK208" s="9"/>
      <c r="AL208" s="9"/>
      <c r="AM208" s="9"/>
      <c r="AN208" s="41">
        <f t="shared" si="836"/>
        <v>0</v>
      </c>
      <c r="AO208" s="9"/>
      <c r="AP208" s="9"/>
      <c r="AQ208" s="9"/>
      <c r="AR208" s="90">
        <f t="shared" si="837"/>
        <v>0</v>
      </c>
      <c r="AS208" s="90">
        <f t="shared" si="838"/>
        <v>0</v>
      </c>
      <c r="AT208" s="9">
        <v>52259</v>
      </c>
      <c r="AU208" s="9">
        <v>21350</v>
      </c>
      <c r="AV208" s="95">
        <f t="shared" si="839"/>
        <v>0</v>
      </c>
      <c r="AW208" s="95">
        <f t="shared" si="840"/>
        <v>0</v>
      </c>
      <c r="AX208" s="95">
        <f t="shared" si="841"/>
        <v>0</v>
      </c>
      <c r="AY208" s="97">
        <f t="shared" si="842"/>
        <v>0</v>
      </c>
      <c r="AZ208" s="97">
        <f t="shared" si="843"/>
        <v>0</v>
      </c>
      <c r="BA208" s="98">
        <f t="shared" si="844"/>
        <v>0</v>
      </c>
      <c r="BB208" s="98">
        <f t="shared" si="845"/>
        <v>0</v>
      </c>
      <c r="BC208" s="99"/>
      <c r="BD208" s="90"/>
      <c r="BE208" s="90"/>
      <c r="BF208" s="90"/>
      <c r="BG208" s="90"/>
      <c r="BH208" s="90"/>
      <c r="BI208" s="98">
        <f t="shared" si="846"/>
        <v>0</v>
      </c>
      <c r="BJ208" s="90"/>
      <c r="BK208" s="90"/>
      <c r="BL208" s="90"/>
      <c r="BM208" s="90">
        <f t="shared" si="847"/>
        <v>0</v>
      </c>
      <c r="BN208" s="90">
        <f t="shared" si="848"/>
        <v>0</v>
      </c>
      <c r="BO208" s="9">
        <v>52259</v>
      </c>
      <c r="BP208" s="9">
        <v>21350</v>
      </c>
      <c r="BQ208" s="95">
        <f t="shared" si="849"/>
        <v>0</v>
      </c>
      <c r="BR208" s="95">
        <f t="shared" si="850"/>
        <v>0</v>
      </c>
      <c r="BS208" s="95">
        <f t="shared" si="851"/>
        <v>0</v>
      </c>
      <c r="BT208" s="98">
        <f t="shared" si="852"/>
        <v>0</v>
      </c>
      <c r="BU208" s="98">
        <f t="shared" si="853"/>
        <v>0</v>
      </c>
      <c r="BV208" s="99"/>
      <c r="BW208" s="90"/>
      <c r="BX208" s="90"/>
      <c r="BY208" s="90"/>
      <c r="BZ208" s="90"/>
      <c r="CA208" s="90"/>
      <c r="CB208" s="98">
        <f t="shared" si="854"/>
        <v>0</v>
      </c>
      <c r="CC208" s="90"/>
      <c r="CD208" s="90"/>
      <c r="CE208" s="90"/>
      <c r="CF208" s="90">
        <f t="shared" si="855"/>
        <v>0</v>
      </c>
      <c r="CG208" s="90">
        <f t="shared" si="856"/>
        <v>0</v>
      </c>
      <c r="CH208" s="9">
        <v>52259</v>
      </c>
      <c r="CI208" s="9">
        <v>21350</v>
      </c>
      <c r="CJ208" s="101">
        <f t="shared" si="857"/>
        <v>0</v>
      </c>
      <c r="CK208" s="101">
        <f t="shared" si="858"/>
        <v>0</v>
      </c>
      <c r="CL208" s="101">
        <f t="shared" si="859"/>
        <v>0</v>
      </c>
    </row>
    <row r="209" spans="1:90" x14ac:dyDescent="0.25">
      <c r="A209" s="5">
        <v>1462</v>
      </c>
      <c r="B209" s="2">
        <v>600023320</v>
      </c>
      <c r="C209" s="7">
        <v>60254301</v>
      </c>
      <c r="D209" s="8" t="s">
        <v>61</v>
      </c>
      <c r="E209" s="20">
        <v>3114</v>
      </c>
      <c r="F209" s="20" t="s">
        <v>110</v>
      </c>
      <c r="G209" s="20" t="s">
        <v>96</v>
      </c>
      <c r="H209" s="41">
        <f t="shared" si="824"/>
        <v>0</v>
      </c>
      <c r="I209" s="41">
        <f t="shared" si="825"/>
        <v>0</v>
      </c>
      <c r="J209" s="5"/>
      <c r="K209" s="9"/>
      <c r="L209" s="9"/>
      <c r="M209" s="9"/>
      <c r="N209" s="9"/>
      <c r="O209" s="9"/>
      <c r="P209" s="41">
        <f t="shared" si="826"/>
        <v>0</v>
      </c>
      <c r="Q209" s="9"/>
      <c r="R209" s="9"/>
      <c r="S209" s="9"/>
      <c r="T209" s="73">
        <f t="shared" si="827"/>
        <v>0</v>
      </c>
      <c r="U209" s="73">
        <f t="shared" si="828"/>
        <v>0</v>
      </c>
      <c r="V209" s="9">
        <f t="shared" si="829"/>
        <v>0</v>
      </c>
      <c r="W209" s="9">
        <f t="shared" si="829"/>
        <v>0</v>
      </c>
      <c r="X209" s="46" t="s">
        <v>225</v>
      </c>
      <c r="Y209" s="46" t="s">
        <v>225</v>
      </c>
      <c r="Z209" s="78">
        <f t="shared" si="830"/>
        <v>0</v>
      </c>
      <c r="AA209" s="78">
        <f t="shared" si="831"/>
        <v>0</v>
      </c>
      <c r="AB209" s="78">
        <f t="shared" si="832"/>
        <v>0</v>
      </c>
      <c r="AC209" s="47">
        <v>0</v>
      </c>
      <c r="AD209" s="47">
        <v>0</v>
      </c>
      <c r="AE209" s="47">
        <f t="shared" si="833"/>
        <v>0</v>
      </c>
      <c r="AF209" s="41">
        <f t="shared" si="834"/>
        <v>0</v>
      </c>
      <c r="AG209" s="41">
        <f t="shared" si="835"/>
        <v>0</v>
      </c>
      <c r="AH209" s="5"/>
      <c r="AI209" s="9"/>
      <c r="AJ209" s="9"/>
      <c r="AK209" s="9"/>
      <c r="AL209" s="9"/>
      <c r="AM209" s="9"/>
      <c r="AN209" s="41">
        <f t="shared" si="836"/>
        <v>0</v>
      </c>
      <c r="AO209" s="9"/>
      <c r="AP209" s="9"/>
      <c r="AQ209" s="9"/>
      <c r="AR209" s="90">
        <f t="shared" si="837"/>
        <v>0</v>
      </c>
      <c r="AS209" s="90">
        <f t="shared" si="838"/>
        <v>0</v>
      </c>
      <c r="AT209" s="46" t="s">
        <v>225</v>
      </c>
      <c r="AU209" s="46" t="s">
        <v>225</v>
      </c>
      <c r="AV209" s="95">
        <v>0</v>
      </c>
      <c r="AW209" s="95">
        <v>0</v>
      </c>
      <c r="AX209" s="95">
        <f t="shared" si="841"/>
        <v>0</v>
      </c>
      <c r="AY209" s="97">
        <f t="shared" si="842"/>
        <v>0</v>
      </c>
      <c r="AZ209" s="97">
        <f t="shared" si="843"/>
        <v>0</v>
      </c>
      <c r="BA209" s="98">
        <f t="shared" si="844"/>
        <v>0</v>
      </c>
      <c r="BB209" s="98">
        <f t="shared" si="845"/>
        <v>0</v>
      </c>
      <c r="BC209" s="99"/>
      <c r="BD209" s="90"/>
      <c r="BE209" s="90"/>
      <c r="BF209" s="90"/>
      <c r="BG209" s="90"/>
      <c r="BH209" s="90"/>
      <c r="BI209" s="98">
        <f t="shared" si="846"/>
        <v>0</v>
      </c>
      <c r="BJ209" s="90"/>
      <c r="BK209" s="90"/>
      <c r="BL209" s="90"/>
      <c r="BM209" s="90">
        <f t="shared" si="847"/>
        <v>0</v>
      </c>
      <c r="BN209" s="90">
        <f t="shared" si="848"/>
        <v>0</v>
      </c>
      <c r="BO209" s="46" t="s">
        <v>225</v>
      </c>
      <c r="BP209" s="46" t="s">
        <v>225</v>
      </c>
      <c r="BQ209" s="95">
        <v>0</v>
      </c>
      <c r="BR209" s="95">
        <v>0</v>
      </c>
      <c r="BS209" s="95">
        <f t="shared" si="851"/>
        <v>0</v>
      </c>
      <c r="BT209" s="98">
        <f t="shared" si="852"/>
        <v>0</v>
      </c>
      <c r="BU209" s="98">
        <f t="shared" si="853"/>
        <v>0</v>
      </c>
      <c r="BV209" s="99"/>
      <c r="BW209" s="90"/>
      <c r="BX209" s="90"/>
      <c r="BY209" s="90"/>
      <c r="BZ209" s="90"/>
      <c r="CA209" s="90"/>
      <c r="CB209" s="98">
        <f t="shared" si="854"/>
        <v>0</v>
      </c>
      <c r="CC209" s="90"/>
      <c r="CD209" s="90"/>
      <c r="CE209" s="90"/>
      <c r="CF209" s="90">
        <f t="shared" si="855"/>
        <v>0</v>
      </c>
      <c r="CG209" s="90">
        <f t="shared" si="856"/>
        <v>0</v>
      </c>
      <c r="CH209" s="46" t="s">
        <v>225</v>
      </c>
      <c r="CI209" s="46" t="s">
        <v>225</v>
      </c>
      <c r="CJ209" s="101">
        <v>0</v>
      </c>
      <c r="CK209" s="101">
        <v>0</v>
      </c>
      <c r="CL209" s="101">
        <f t="shared" si="859"/>
        <v>0</v>
      </c>
    </row>
    <row r="210" spans="1:90" x14ac:dyDescent="0.25">
      <c r="A210" s="5">
        <v>1462</v>
      </c>
      <c r="B210" s="2">
        <v>600023320</v>
      </c>
      <c r="C210" s="7">
        <v>60254301</v>
      </c>
      <c r="D210" s="8" t="s">
        <v>61</v>
      </c>
      <c r="E210" s="2">
        <v>3143</v>
      </c>
      <c r="F210" s="2" t="s">
        <v>55</v>
      </c>
      <c r="G210" s="2" t="s">
        <v>19</v>
      </c>
      <c r="H210" s="41">
        <f t="shared" si="824"/>
        <v>0</v>
      </c>
      <c r="I210" s="41">
        <f t="shared" si="825"/>
        <v>0</v>
      </c>
      <c r="J210" s="5"/>
      <c r="K210" s="9"/>
      <c r="L210" s="9"/>
      <c r="M210" s="9"/>
      <c r="N210" s="9"/>
      <c r="O210" s="9"/>
      <c r="P210" s="41">
        <f t="shared" si="826"/>
        <v>0</v>
      </c>
      <c r="Q210" s="9"/>
      <c r="R210" s="9"/>
      <c r="S210" s="9"/>
      <c r="T210" s="73">
        <f t="shared" si="827"/>
        <v>0</v>
      </c>
      <c r="U210" s="73">
        <f t="shared" si="828"/>
        <v>0</v>
      </c>
      <c r="V210" s="9">
        <f t="shared" si="829"/>
        <v>0</v>
      </c>
      <c r="W210" s="9">
        <f t="shared" si="829"/>
        <v>0</v>
      </c>
      <c r="X210" s="9">
        <v>40555</v>
      </c>
      <c r="Y210" s="46" t="s">
        <v>225</v>
      </c>
      <c r="Z210" s="78">
        <f t="shared" si="830"/>
        <v>0</v>
      </c>
      <c r="AA210" s="78">
        <f t="shared" si="831"/>
        <v>0</v>
      </c>
      <c r="AB210" s="78">
        <f t="shared" si="832"/>
        <v>0</v>
      </c>
      <c r="AC210" s="47">
        <v>0</v>
      </c>
      <c r="AD210" s="47">
        <v>0</v>
      </c>
      <c r="AE210" s="47">
        <f t="shared" si="833"/>
        <v>0</v>
      </c>
      <c r="AF210" s="41">
        <f t="shared" si="834"/>
        <v>0</v>
      </c>
      <c r="AG210" s="41">
        <f t="shared" si="835"/>
        <v>0</v>
      </c>
      <c r="AH210" s="5"/>
      <c r="AI210" s="9"/>
      <c r="AJ210" s="9"/>
      <c r="AK210" s="9"/>
      <c r="AL210" s="9"/>
      <c r="AM210" s="9"/>
      <c r="AN210" s="41">
        <f t="shared" si="836"/>
        <v>0</v>
      </c>
      <c r="AO210" s="9"/>
      <c r="AP210" s="9"/>
      <c r="AQ210" s="9"/>
      <c r="AR210" s="90">
        <f t="shared" si="837"/>
        <v>0</v>
      </c>
      <c r="AS210" s="90">
        <f t="shared" si="838"/>
        <v>0</v>
      </c>
      <c r="AT210" s="9">
        <v>40555</v>
      </c>
      <c r="AU210" s="46" t="s">
        <v>225</v>
      </c>
      <c r="AV210" s="95">
        <f t="shared" si="839"/>
        <v>0</v>
      </c>
      <c r="AW210" s="95">
        <v>0</v>
      </c>
      <c r="AX210" s="95">
        <f t="shared" si="841"/>
        <v>0</v>
      </c>
      <c r="AY210" s="97">
        <f t="shared" si="842"/>
        <v>0</v>
      </c>
      <c r="AZ210" s="97">
        <f t="shared" si="843"/>
        <v>0</v>
      </c>
      <c r="BA210" s="98">
        <f t="shared" si="844"/>
        <v>0</v>
      </c>
      <c r="BB210" s="98">
        <f t="shared" si="845"/>
        <v>0</v>
      </c>
      <c r="BC210" s="99"/>
      <c r="BD210" s="90"/>
      <c r="BE210" s="90"/>
      <c r="BF210" s="90"/>
      <c r="BG210" s="90"/>
      <c r="BH210" s="90"/>
      <c r="BI210" s="98">
        <f t="shared" si="846"/>
        <v>0</v>
      </c>
      <c r="BJ210" s="90"/>
      <c r="BK210" s="90"/>
      <c r="BL210" s="90"/>
      <c r="BM210" s="90">
        <f t="shared" si="847"/>
        <v>0</v>
      </c>
      <c r="BN210" s="90">
        <f t="shared" si="848"/>
        <v>0</v>
      </c>
      <c r="BO210" s="9">
        <v>40555</v>
      </c>
      <c r="BP210" s="46" t="s">
        <v>225</v>
      </c>
      <c r="BQ210" s="95">
        <f t="shared" si="849"/>
        <v>0</v>
      </c>
      <c r="BR210" s="95">
        <v>0</v>
      </c>
      <c r="BS210" s="95">
        <f t="shared" si="851"/>
        <v>0</v>
      </c>
      <c r="BT210" s="98">
        <f t="shared" si="852"/>
        <v>0</v>
      </c>
      <c r="BU210" s="98">
        <f t="shared" si="853"/>
        <v>0</v>
      </c>
      <c r="BV210" s="99"/>
      <c r="BW210" s="90"/>
      <c r="BX210" s="90"/>
      <c r="BY210" s="90"/>
      <c r="BZ210" s="90"/>
      <c r="CA210" s="90"/>
      <c r="CB210" s="98">
        <f t="shared" si="854"/>
        <v>0</v>
      </c>
      <c r="CC210" s="90"/>
      <c r="CD210" s="90"/>
      <c r="CE210" s="90"/>
      <c r="CF210" s="90">
        <f t="shared" si="855"/>
        <v>0</v>
      </c>
      <c r="CG210" s="90">
        <f t="shared" si="856"/>
        <v>0</v>
      </c>
      <c r="CH210" s="9">
        <v>40555</v>
      </c>
      <c r="CI210" s="46" t="s">
        <v>225</v>
      </c>
      <c r="CJ210" s="101">
        <f t="shared" si="857"/>
        <v>0</v>
      </c>
      <c r="CK210" s="101">
        <v>0</v>
      </c>
      <c r="CL210" s="101">
        <f t="shared" si="859"/>
        <v>0</v>
      </c>
    </row>
    <row r="211" spans="1:90" x14ac:dyDescent="0.25">
      <c r="A211" s="5">
        <v>1462</v>
      </c>
      <c r="B211" s="2">
        <v>600023320</v>
      </c>
      <c r="C211" s="7">
        <v>60254301</v>
      </c>
      <c r="D211" s="8" t="s">
        <v>61</v>
      </c>
      <c r="E211" s="2">
        <v>3143</v>
      </c>
      <c r="F211" s="2" t="s">
        <v>95</v>
      </c>
      <c r="G211" s="7" t="s">
        <v>96</v>
      </c>
      <c r="H211" s="41">
        <f t="shared" si="824"/>
        <v>0</v>
      </c>
      <c r="I211" s="41">
        <f t="shared" si="825"/>
        <v>0</v>
      </c>
      <c r="J211" s="5"/>
      <c r="K211" s="9"/>
      <c r="L211" s="9"/>
      <c r="M211" s="9"/>
      <c r="N211" s="9"/>
      <c r="O211" s="9"/>
      <c r="P211" s="41">
        <f t="shared" si="826"/>
        <v>0</v>
      </c>
      <c r="Q211" s="9"/>
      <c r="R211" s="9"/>
      <c r="S211" s="9"/>
      <c r="T211" s="73">
        <f t="shared" si="827"/>
        <v>0</v>
      </c>
      <c r="U211" s="73">
        <f t="shared" si="828"/>
        <v>0</v>
      </c>
      <c r="V211" s="9">
        <f t="shared" si="829"/>
        <v>0</v>
      </c>
      <c r="W211" s="9">
        <f t="shared" si="829"/>
        <v>0</v>
      </c>
      <c r="X211" s="46" t="s">
        <v>225</v>
      </c>
      <c r="Y211" s="9">
        <v>21384</v>
      </c>
      <c r="Z211" s="78">
        <f t="shared" si="830"/>
        <v>0</v>
      </c>
      <c r="AA211" s="78">
        <f t="shared" si="831"/>
        <v>0</v>
      </c>
      <c r="AB211" s="78">
        <f t="shared" si="832"/>
        <v>0</v>
      </c>
      <c r="AC211" s="47">
        <v>0</v>
      </c>
      <c r="AD211" s="47">
        <v>0</v>
      </c>
      <c r="AE211" s="47">
        <f t="shared" si="833"/>
        <v>0</v>
      </c>
      <c r="AF211" s="41">
        <f t="shared" si="834"/>
        <v>0</v>
      </c>
      <c r="AG211" s="41">
        <f t="shared" si="835"/>
        <v>0</v>
      </c>
      <c r="AH211" s="5"/>
      <c r="AI211" s="9"/>
      <c r="AJ211" s="9"/>
      <c r="AK211" s="9"/>
      <c r="AL211" s="9"/>
      <c r="AM211" s="9"/>
      <c r="AN211" s="41">
        <f t="shared" si="836"/>
        <v>0</v>
      </c>
      <c r="AO211" s="9"/>
      <c r="AP211" s="9"/>
      <c r="AQ211" s="9"/>
      <c r="AR211" s="90">
        <f t="shared" si="837"/>
        <v>0</v>
      </c>
      <c r="AS211" s="90">
        <f t="shared" si="838"/>
        <v>0</v>
      </c>
      <c r="AT211" s="46" t="s">
        <v>225</v>
      </c>
      <c r="AU211" s="9">
        <v>21384</v>
      </c>
      <c r="AV211" s="95">
        <v>0</v>
      </c>
      <c r="AW211" s="95">
        <f t="shared" si="840"/>
        <v>0</v>
      </c>
      <c r="AX211" s="95">
        <f t="shared" si="841"/>
        <v>0</v>
      </c>
      <c r="AY211" s="97">
        <f t="shared" si="842"/>
        <v>0</v>
      </c>
      <c r="AZ211" s="97">
        <f t="shared" si="843"/>
        <v>0</v>
      </c>
      <c r="BA211" s="98">
        <f t="shared" si="844"/>
        <v>0</v>
      </c>
      <c r="BB211" s="98">
        <f t="shared" si="845"/>
        <v>0</v>
      </c>
      <c r="BC211" s="99"/>
      <c r="BD211" s="90"/>
      <c r="BE211" s="90"/>
      <c r="BF211" s="90"/>
      <c r="BG211" s="90"/>
      <c r="BH211" s="90"/>
      <c r="BI211" s="98">
        <f t="shared" si="846"/>
        <v>0</v>
      </c>
      <c r="BJ211" s="90"/>
      <c r="BK211" s="90"/>
      <c r="BL211" s="90"/>
      <c r="BM211" s="90">
        <f t="shared" si="847"/>
        <v>0</v>
      </c>
      <c r="BN211" s="90">
        <f t="shared" si="848"/>
        <v>0</v>
      </c>
      <c r="BO211" s="46" t="s">
        <v>225</v>
      </c>
      <c r="BP211" s="9">
        <v>21384</v>
      </c>
      <c r="BQ211" s="95">
        <v>0</v>
      </c>
      <c r="BR211" s="95">
        <f t="shared" si="850"/>
        <v>0</v>
      </c>
      <c r="BS211" s="95">
        <f t="shared" si="851"/>
        <v>0</v>
      </c>
      <c r="BT211" s="98">
        <f t="shared" si="852"/>
        <v>0</v>
      </c>
      <c r="BU211" s="98">
        <f t="shared" si="853"/>
        <v>0</v>
      </c>
      <c r="BV211" s="99"/>
      <c r="BW211" s="90"/>
      <c r="BX211" s="90"/>
      <c r="BY211" s="90"/>
      <c r="BZ211" s="90"/>
      <c r="CA211" s="90"/>
      <c r="CB211" s="98">
        <f t="shared" si="854"/>
        <v>0</v>
      </c>
      <c r="CC211" s="90"/>
      <c r="CD211" s="90"/>
      <c r="CE211" s="90"/>
      <c r="CF211" s="90">
        <f t="shared" si="855"/>
        <v>0</v>
      </c>
      <c r="CG211" s="90">
        <f t="shared" si="856"/>
        <v>0</v>
      </c>
      <c r="CH211" s="46" t="s">
        <v>225</v>
      </c>
      <c r="CI211" s="9">
        <v>21384</v>
      </c>
      <c r="CJ211" s="101">
        <v>0</v>
      </c>
      <c r="CK211" s="101">
        <f t="shared" si="858"/>
        <v>0</v>
      </c>
      <c r="CL211" s="101">
        <f t="shared" si="859"/>
        <v>0</v>
      </c>
    </row>
    <row r="212" spans="1:90" x14ac:dyDescent="0.25">
      <c r="A212" s="30"/>
      <c r="B212" s="31"/>
      <c r="C212" s="32"/>
      <c r="D212" s="33" t="s">
        <v>188</v>
      </c>
      <c r="E212" s="31"/>
      <c r="F212" s="31"/>
      <c r="G212" s="32"/>
      <c r="H212" s="34">
        <f t="shared" ref="H212:AB212" si="860">SUBTOTAL(9,H206:H211)</f>
        <v>60000</v>
      </c>
      <c r="I212" s="34">
        <f t="shared" si="860"/>
        <v>0</v>
      </c>
      <c r="J212" s="34">
        <f t="shared" si="860"/>
        <v>0</v>
      </c>
      <c r="K212" s="34">
        <f t="shared" si="860"/>
        <v>0</v>
      </c>
      <c r="L212" s="34">
        <f t="shared" si="860"/>
        <v>0</v>
      </c>
      <c r="M212" s="34">
        <f t="shared" si="860"/>
        <v>0</v>
      </c>
      <c r="N212" s="34">
        <f t="shared" si="860"/>
        <v>0</v>
      </c>
      <c r="O212" s="34">
        <f t="shared" si="860"/>
        <v>0</v>
      </c>
      <c r="P212" s="34">
        <f t="shared" si="860"/>
        <v>60000</v>
      </c>
      <c r="Q212" s="34">
        <f t="shared" si="860"/>
        <v>0</v>
      </c>
      <c r="R212" s="34">
        <f t="shared" si="860"/>
        <v>60000</v>
      </c>
      <c r="S212" s="34">
        <f t="shared" si="860"/>
        <v>0</v>
      </c>
      <c r="T212" s="34">
        <f t="shared" si="860"/>
        <v>0</v>
      </c>
      <c r="U212" s="34">
        <f t="shared" si="860"/>
        <v>-60000</v>
      </c>
      <c r="V212" s="34">
        <f t="shared" si="860"/>
        <v>0</v>
      </c>
      <c r="W212" s="34">
        <f t="shared" si="860"/>
        <v>-39000</v>
      </c>
      <c r="X212" s="34">
        <f t="shared" si="860"/>
        <v>187619.49046660832</v>
      </c>
      <c r="Y212" s="34">
        <f t="shared" si="860"/>
        <v>84274</v>
      </c>
      <c r="Z212" s="48">
        <f t="shared" si="860"/>
        <v>0</v>
      </c>
      <c r="AA212" s="48">
        <f t="shared" si="860"/>
        <v>-0.28000000000000003</v>
      </c>
      <c r="AB212" s="48">
        <f t="shared" si="860"/>
        <v>-0.28000000000000003</v>
      </c>
      <c r="AC212" s="48">
        <v>0</v>
      </c>
      <c r="AD212" s="48">
        <v>-0.18</v>
      </c>
      <c r="AE212" s="48">
        <f t="shared" ref="AE212:AX212" si="861">SUBTOTAL(9,AE206:AE211)</f>
        <v>-0.18</v>
      </c>
      <c r="AF212" s="34">
        <f t="shared" si="861"/>
        <v>60000</v>
      </c>
      <c r="AG212" s="34">
        <f t="shared" si="861"/>
        <v>0</v>
      </c>
      <c r="AH212" s="34">
        <f t="shared" si="861"/>
        <v>0</v>
      </c>
      <c r="AI212" s="34">
        <f t="shared" si="861"/>
        <v>0</v>
      </c>
      <c r="AJ212" s="34">
        <f t="shared" si="861"/>
        <v>0</v>
      </c>
      <c r="AK212" s="34">
        <f t="shared" si="861"/>
        <v>0</v>
      </c>
      <c r="AL212" s="34">
        <f t="shared" si="861"/>
        <v>0</v>
      </c>
      <c r="AM212" s="34">
        <f t="shared" si="861"/>
        <v>0</v>
      </c>
      <c r="AN212" s="34">
        <f t="shared" si="861"/>
        <v>60000</v>
      </c>
      <c r="AO212" s="34">
        <f t="shared" si="861"/>
        <v>0</v>
      </c>
      <c r="AP212" s="34">
        <f t="shared" si="861"/>
        <v>60000</v>
      </c>
      <c r="AQ212" s="34">
        <f t="shared" si="861"/>
        <v>0</v>
      </c>
      <c r="AR212" s="34">
        <f t="shared" si="861"/>
        <v>0</v>
      </c>
      <c r="AS212" s="34">
        <f t="shared" si="861"/>
        <v>-21000</v>
      </c>
      <c r="AT212" s="34">
        <f t="shared" si="861"/>
        <v>187619.49046660832</v>
      </c>
      <c r="AU212" s="34">
        <f t="shared" si="861"/>
        <v>84274</v>
      </c>
      <c r="AV212" s="48">
        <f t="shared" si="861"/>
        <v>0</v>
      </c>
      <c r="AW212" s="48">
        <f t="shared" si="861"/>
        <v>-0.1</v>
      </c>
      <c r="AX212" s="48">
        <f t="shared" si="861"/>
        <v>-0.1</v>
      </c>
      <c r="AY212"/>
      <c r="AZ212"/>
      <c r="BA212" s="34">
        <f t="shared" ref="BA212:BS212" si="862">SUBTOTAL(9,BA206:BA211)</f>
        <v>60000</v>
      </c>
      <c r="BB212" s="34">
        <f t="shared" si="862"/>
        <v>0</v>
      </c>
      <c r="BC212" s="34">
        <f t="shared" si="862"/>
        <v>0</v>
      </c>
      <c r="BD212" s="34">
        <f t="shared" si="862"/>
        <v>0</v>
      </c>
      <c r="BE212" s="34">
        <f t="shared" si="862"/>
        <v>0</v>
      </c>
      <c r="BF212" s="34">
        <f t="shared" si="862"/>
        <v>0</v>
      </c>
      <c r="BG212" s="34">
        <f t="shared" si="862"/>
        <v>0</v>
      </c>
      <c r="BH212" s="34">
        <f t="shared" si="862"/>
        <v>0</v>
      </c>
      <c r="BI212" s="34">
        <f t="shared" si="862"/>
        <v>60000</v>
      </c>
      <c r="BJ212" s="34">
        <f t="shared" si="862"/>
        <v>0</v>
      </c>
      <c r="BK212" s="34">
        <f t="shared" si="862"/>
        <v>60000</v>
      </c>
      <c r="BL212" s="34">
        <f t="shared" si="862"/>
        <v>0</v>
      </c>
      <c r="BM212" s="34">
        <f t="shared" si="862"/>
        <v>0</v>
      </c>
      <c r="BN212" s="34">
        <f t="shared" si="862"/>
        <v>0</v>
      </c>
      <c r="BO212" s="34">
        <f t="shared" si="862"/>
        <v>187619.49046660832</v>
      </c>
      <c r="BP212" s="34">
        <f t="shared" si="862"/>
        <v>84274</v>
      </c>
      <c r="BQ212" s="48">
        <f t="shared" si="862"/>
        <v>0</v>
      </c>
      <c r="BR212" s="48">
        <f t="shared" si="862"/>
        <v>0</v>
      </c>
      <c r="BS212" s="48">
        <f t="shared" si="862"/>
        <v>0</v>
      </c>
      <c r="BT212" s="34">
        <f t="shared" ref="BT212:CL212" si="863">SUBTOTAL(9,BT206:BT211)</f>
        <v>60000</v>
      </c>
      <c r="BU212" s="34">
        <f t="shared" si="863"/>
        <v>0</v>
      </c>
      <c r="BV212" s="34">
        <f t="shared" si="863"/>
        <v>0</v>
      </c>
      <c r="BW212" s="34">
        <f t="shared" si="863"/>
        <v>0</v>
      </c>
      <c r="BX212" s="34">
        <f t="shared" si="863"/>
        <v>0</v>
      </c>
      <c r="BY212" s="34">
        <f t="shared" si="863"/>
        <v>0</v>
      </c>
      <c r="BZ212" s="34">
        <f t="shared" si="863"/>
        <v>0</v>
      </c>
      <c r="CA212" s="34">
        <f t="shared" si="863"/>
        <v>0</v>
      </c>
      <c r="CB212" s="34">
        <f t="shared" si="863"/>
        <v>60000</v>
      </c>
      <c r="CC212" s="34">
        <f t="shared" si="863"/>
        <v>0</v>
      </c>
      <c r="CD212" s="34">
        <f t="shared" si="863"/>
        <v>60000</v>
      </c>
      <c r="CE212" s="34">
        <f t="shared" si="863"/>
        <v>0</v>
      </c>
      <c r="CF212" s="34">
        <f t="shared" si="863"/>
        <v>0</v>
      </c>
      <c r="CG212" s="34">
        <f t="shared" si="863"/>
        <v>0</v>
      </c>
      <c r="CH212" s="34">
        <f t="shared" si="863"/>
        <v>187619.49046660832</v>
      </c>
      <c r="CI212" s="34">
        <f t="shared" si="863"/>
        <v>84274</v>
      </c>
      <c r="CJ212" s="64">
        <f t="shared" si="863"/>
        <v>0</v>
      </c>
      <c r="CK212" s="64">
        <f t="shared" si="863"/>
        <v>0</v>
      </c>
      <c r="CL212" s="64">
        <f t="shared" si="863"/>
        <v>0</v>
      </c>
    </row>
    <row r="213" spans="1:90" x14ac:dyDescent="0.25">
      <c r="A213" s="26">
        <v>1463</v>
      </c>
      <c r="B213" s="6">
        <v>600023354</v>
      </c>
      <c r="C213" s="27">
        <v>60254238</v>
      </c>
      <c r="D213" s="28" t="s">
        <v>62</v>
      </c>
      <c r="E213" s="6">
        <v>3114</v>
      </c>
      <c r="F213" s="6" t="s">
        <v>74</v>
      </c>
      <c r="G213" s="6" t="s">
        <v>19</v>
      </c>
      <c r="H213" s="41">
        <f t="shared" ref="H213:H218" si="864">I213+P213</f>
        <v>150000</v>
      </c>
      <c r="I213" s="41">
        <f t="shared" ref="I213:I218" si="865">K213+L213+M213+N213+O213</f>
        <v>0</v>
      </c>
      <c r="J213" s="5"/>
      <c r="K213" s="9"/>
      <c r="L213" s="9"/>
      <c r="M213" s="9"/>
      <c r="N213" s="9"/>
      <c r="O213" s="9"/>
      <c r="P213" s="41">
        <f t="shared" ref="P213:P218" si="866">Q213+R213+S213</f>
        <v>150000</v>
      </c>
      <c r="Q213" s="9"/>
      <c r="R213" s="9">
        <v>150000</v>
      </c>
      <c r="S213" s="9"/>
      <c r="T213" s="73">
        <f t="shared" ref="T213:T218" si="867">(L213+M213+N213)*-1</f>
        <v>0</v>
      </c>
      <c r="U213" s="73">
        <f t="shared" ref="U213:U218" si="868">(Q213+R213)*-1</f>
        <v>-150000</v>
      </c>
      <c r="V213" s="9">
        <f t="shared" ref="V213:W218" si="869">ROUND(T213*0.65,0)</f>
        <v>0</v>
      </c>
      <c r="W213" s="9">
        <f t="shared" si="869"/>
        <v>-97500</v>
      </c>
      <c r="X213" s="9">
        <v>52259</v>
      </c>
      <c r="Y213" s="9">
        <v>21350</v>
      </c>
      <c r="Z213" s="78">
        <f t="shared" ref="Z213:Z218" si="870">IF(T213=0,0,ROUND((T213+L213)/X213/10,2))</f>
        <v>0</v>
      </c>
      <c r="AA213" s="78">
        <f t="shared" ref="AA213:AA218" si="871">IF(U213=0,0,ROUND((U213+Q213)/Y213/10,2))</f>
        <v>-0.7</v>
      </c>
      <c r="AB213" s="78">
        <f t="shared" ref="AB213:AB218" si="872">Z213+AA213</f>
        <v>-0.7</v>
      </c>
      <c r="AC213" s="47">
        <v>0</v>
      </c>
      <c r="AD213" s="47">
        <v>-0.46</v>
      </c>
      <c r="AE213" s="47">
        <f t="shared" ref="AE213:AE218" si="873">AC213+AD213</f>
        <v>-0.46</v>
      </c>
      <c r="AF213" s="41">
        <f t="shared" ref="AF213:AF218" si="874">AG213+AN213</f>
        <v>140000</v>
      </c>
      <c r="AG213" s="41">
        <f t="shared" ref="AG213:AG218" si="875">AI213+AJ213+AK213+AL213+AM213</f>
        <v>10000</v>
      </c>
      <c r="AH213" s="5"/>
      <c r="AI213" s="9"/>
      <c r="AJ213" s="9"/>
      <c r="AK213" s="87">
        <v>10000</v>
      </c>
      <c r="AL213" s="9"/>
      <c r="AM213" s="9"/>
      <c r="AN213" s="85">
        <f t="shared" ref="AN213:AN218" si="876">AO213+AP213+AQ213</f>
        <v>130000</v>
      </c>
      <c r="AO213" s="87"/>
      <c r="AP213" s="87">
        <v>130000</v>
      </c>
      <c r="AQ213" s="87"/>
      <c r="AR213" s="90">
        <f t="shared" ref="AR213:AR218" si="877">((AL213+AK213+AJ213)-((V213)*-1))*-1</f>
        <v>-10000</v>
      </c>
      <c r="AS213" s="90">
        <f t="shared" ref="AS213:AS218" si="878">((AO213+AP213)-((W213)*-1))*-1</f>
        <v>-32500</v>
      </c>
      <c r="AT213" s="9">
        <v>52259</v>
      </c>
      <c r="AU213" s="9">
        <v>21350</v>
      </c>
      <c r="AV213" s="95">
        <f t="shared" ref="AV213:AV217" si="879">ROUND((AY213/AT213/10)+(AC213),2)*-1</f>
        <v>-0.02</v>
      </c>
      <c r="AW213" s="95">
        <f t="shared" ref="AW213:AW218" si="880">ROUND((AZ213/AU213/10)+AD213,2)*-1</f>
        <v>-0.15</v>
      </c>
      <c r="AX213" s="95">
        <f t="shared" ref="AX213:AX218" si="881">AV213+AW213</f>
        <v>-0.16999999999999998</v>
      </c>
      <c r="AY213" s="97">
        <f t="shared" ref="AY213:AY218" si="882">AK213+AL213</f>
        <v>10000</v>
      </c>
      <c r="AZ213" s="97">
        <f t="shared" ref="AZ213:AZ218" si="883">AP213</f>
        <v>130000</v>
      </c>
      <c r="BA213" s="98">
        <f t="shared" ref="BA213:BA218" si="884">BB213+BI213</f>
        <v>140000</v>
      </c>
      <c r="BB213" s="98">
        <f t="shared" ref="BB213:BB218" si="885">BD213+BE213+BF213+BG213+BH213</f>
        <v>10000</v>
      </c>
      <c r="BC213" s="99"/>
      <c r="BD213" s="90"/>
      <c r="BE213" s="90"/>
      <c r="BF213" s="90">
        <v>10000</v>
      </c>
      <c r="BG213" s="90"/>
      <c r="BH213" s="90"/>
      <c r="BI213" s="98">
        <f t="shared" ref="BI213:BI218" si="886">BJ213+BK213+BL213</f>
        <v>130000</v>
      </c>
      <c r="BJ213" s="90"/>
      <c r="BK213" s="90">
        <v>130000</v>
      </c>
      <c r="BL213" s="90"/>
      <c r="BM213" s="90">
        <f t="shared" ref="BM213:BM218" si="887">(BE213+BF213+BG213)-(AJ213+AK213+AL213)</f>
        <v>0</v>
      </c>
      <c r="BN213" s="90">
        <f t="shared" ref="BN213:BN218" si="888">(BJ213+BK213)-(AO213+AP213)</f>
        <v>0</v>
      </c>
      <c r="BO213" s="9">
        <v>52259</v>
      </c>
      <c r="BP213" s="9">
        <v>21350</v>
      </c>
      <c r="BQ213" s="95">
        <f t="shared" ref="BQ213:BQ217" si="889">ROUND(((BF213+BG213)-(AK213+AL213))/BO213/10,2)*-1</f>
        <v>0</v>
      </c>
      <c r="BR213" s="95">
        <f t="shared" ref="BR213:BR218" si="890">ROUND(((BK213-AP213)/BP213/10),2)*-1</f>
        <v>0</v>
      </c>
      <c r="BS213" s="95">
        <f t="shared" ref="BS213:BS218" si="891">BQ213+BR213</f>
        <v>0</v>
      </c>
      <c r="BT213" s="98">
        <f t="shared" ref="BT213:BT218" si="892">BU213+CB213</f>
        <v>140000</v>
      </c>
      <c r="BU213" s="98">
        <f t="shared" ref="BU213:BU218" si="893">BW213+BX213+BY213+BZ213+CA213</f>
        <v>10000</v>
      </c>
      <c r="BV213" s="99"/>
      <c r="BW213" s="90"/>
      <c r="BX213" s="90"/>
      <c r="BY213" s="90">
        <v>10000</v>
      </c>
      <c r="BZ213" s="90"/>
      <c r="CA213" s="90"/>
      <c r="CB213" s="98">
        <f t="shared" ref="CB213:CB218" si="894">CC213+CD213+CE213</f>
        <v>130000</v>
      </c>
      <c r="CC213" s="90"/>
      <c r="CD213" s="90">
        <v>130000</v>
      </c>
      <c r="CE213" s="90"/>
      <c r="CF213" s="90">
        <f t="shared" ref="CF213:CF218" si="895">(BX213+BY213+BZ213)-(BE213+BF213+BG213)</f>
        <v>0</v>
      </c>
      <c r="CG213" s="90">
        <f t="shared" ref="CG213:CG218" si="896">(CC213+CD213)-(BJ213+BK213)</f>
        <v>0</v>
      </c>
      <c r="CH213" s="9">
        <v>52259</v>
      </c>
      <c r="CI213" s="9">
        <v>21350</v>
      </c>
      <c r="CJ213" s="101">
        <f t="shared" ref="CJ213:CJ217" si="897">ROUND(((BY213+BZ213)-(BF213+BG213))/CH213/10,2)*-1</f>
        <v>0</v>
      </c>
      <c r="CK213" s="101">
        <f t="shared" ref="CK213:CK218" si="898">ROUND(((CD213-BK213)/CI213/10),2)*-1</f>
        <v>0</v>
      </c>
      <c r="CL213" s="101">
        <f t="shared" ref="CL213:CL218" si="899">CJ213+CK213</f>
        <v>0</v>
      </c>
    </row>
    <row r="214" spans="1:90" x14ac:dyDescent="0.25">
      <c r="A214" s="5">
        <v>1463</v>
      </c>
      <c r="B214" s="2">
        <v>600023354</v>
      </c>
      <c r="C214" s="7">
        <v>60254238</v>
      </c>
      <c r="D214" s="8" t="s">
        <v>62</v>
      </c>
      <c r="E214" s="2">
        <v>3114</v>
      </c>
      <c r="F214" s="2" t="s">
        <v>75</v>
      </c>
      <c r="G214" s="2" t="s">
        <v>19</v>
      </c>
      <c r="H214" s="41">
        <f t="shared" si="864"/>
        <v>0</v>
      </c>
      <c r="I214" s="41">
        <f t="shared" si="865"/>
        <v>0</v>
      </c>
      <c r="J214" s="5"/>
      <c r="K214" s="9"/>
      <c r="L214" s="9"/>
      <c r="M214" s="9"/>
      <c r="N214" s="9"/>
      <c r="O214" s="9"/>
      <c r="P214" s="41">
        <f t="shared" si="866"/>
        <v>0</v>
      </c>
      <c r="Q214" s="9"/>
      <c r="R214" s="9"/>
      <c r="S214" s="9"/>
      <c r="T214" s="73">
        <f t="shared" si="867"/>
        <v>0</v>
      </c>
      <c r="U214" s="73">
        <f t="shared" si="868"/>
        <v>0</v>
      </c>
      <c r="V214" s="9">
        <f t="shared" si="869"/>
        <v>0</v>
      </c>
      <c r="W214" s="9">
        <f t="shared" si="869"/>
        <v>0</v>
      </c>
      <c r="X214" s="9">
        <v>52259</v>
      </c>
      <c r="Y214" s="9">
        <v>21350</v>
      </c>
      <c r="Z214" s="78">
        <f t="shared" si="870"/>
        <v>0</v>
      </c>
      <c r="AA214" s="78">
        <f t="shared" si="871"/>
        <v>0</v>
      </c>
      <c r="AB214" s="78">
        <f t="shared" si="872"/>
        <v>0</v>
      </c>
      <c r="AC214" s="47">
        <v>0</v>
      </c>
      <c r="AD214" s="47">
        <v>0</v>
      </c>
      <c r="AE214" s="47">
        <f t="shared" si="873"/>
        <v>0</v>
      </c>
      <c r="AF214" s="41">
        <f t="shared" si="874"/>
        <v>0</v>
      </c>
      <c r="AG214" s="41">
        <f t="shared" si="875"/>
        <v>0</v>
      </c>
      <c r="AH214" s="5"/>
      <c r="AI214" s="9"/>
      <c r="AJ214" s="9"/>
      <c r="AK214" s="9"/>
      <c r="AL214" s="9"/>
      <c r="AM214" s="9"/>
      <c r="AN214" s="85">
        <f t="shared" si="876"/>
        <v>0</v>
      </c>
      <c r="AO214" s="87"/>
      <c r="AP214" s="87"/>
      <c r="AQ214" s="87"/>
      <c r="AR214" s="90">
        <f t="shared" si="877"/>
        <v>0</v>
      </c>
      <c r="AS214" s="90">
        <f t="shared" si="878"/>
        <v>0</v>
      </c>
      <c r="AT214" s="9">
        <v>52259</v>
      </c>
      <c r="AU214" s="9">
        <v>21350</v>
      </c>
      <c r="AV214" s="95">
        <f t="shared" si="879"/>
        <v>0</v>
      </c>
      <c r="AW214" s="95">
        <f t="shared" si="880"/>
        <v>0</v>
      </c>
      <c r="AX214" s="95">
        <f t="shared" si="881"/>
        <v>0</v>
      </c>
      <c r="AY214" s="97">
        <f t="shared" si="882"/>
        <v>0</v>
      </c>
      <c r="AZ214" s="97">
        <f t="shared" si="883"/>
        <v>0</v>
      </c>
      <c r="BA214" s="98">
        <f t="shared" si="884"/>
        <v>0</v>
      </c>
      <c r="BB214" s="98">
        <f t="shared" si="885"/>
        <v>0</v>
      </c>
      <c r="BC214" s="99"/>
      <c r="BD214" s="90"/>
      <c r="BE214" s="90"/>
      <c r="BF214" s="90"/>
      <c r="BG214" s="90"/>
      <c r="BH214" s="90"/>
      <c r="BI214" s="98">
        <f t="shared" si="886"/>
        <v>0</v>
      </c>
      <c r="BJ214" s="90"/>
      <c r="BK214" s="90"/>
      <c r="BL214" s="90"/>
      <c r="BM214" s="90">
        <f t="shared" si="887"/>
        <v>0</v>
      </c>
      <c r="BN214" s="90">
        <f t="shared" si="888"/>
        <v>0</v>
      </c>
      <c r="BO214" s="9">
        <v>52259</v>
      </c>
      <c r="BP214" s="9">
        <v>21350</v>
      </c>
      <c r="BQ214" s="95">
        <f t="shared" si="889"/>
        <v>0</v>
      </c>
      <c r="BR214" s="95">
        <f t="shared" si="890"/>
        <v>0</v>
      </c>
      <c r="BS214" s="95">
        <f t="shared" si="891"/>
        <v>0</v>
      </c>
      <c r="BT214" s="98">
        <f t="shared" si="892"/>
        <v>0</v>
      </c>
      <c r="BU214" s="98">
        <f t="shared" si="893"/>
        <v>0</v>
      </c>
      <c r="BV214" s="99"/>
      <c r="BW214" s="90"/>
      <c r="BX214" s="90"/>
      <c r="BY214" s="90"/>
      <c r="BZ214" s="90"/>
      <c r="CA214" s="90"/>
      <c r="CB214" s="98">
        <f t="shared" si="894"/>
        <v>0</v>
      </c>
      <c r="CC214" s="90"/>
      <c r="CD214" s="90"/>
      <c r="CE214" s="90"/>
      <c r="CF214" s="90">
        <f t="shared" si="895"/>
        <v>0</v>
      </c>
      <c r="CG214" s="90">
        <f t="shared" si="896"/>
        <v>0</v>
      </c>
      <c r="CH214" s="9">
        <v>52259</v>
      </c>
      <c r="CI214" s="9">
        <v>21350</v>
      </c>
      <c r="CJ214" s="101">
        <f t="shared" si="897"/>
        <v>0</v>
      </c>
      <c r="CK214" s="101">
        <f t="shared" si="898"/>
        <v>0</v>
      </c>
      <c r="CL214" s="101">
        <f t="shared" si="899"/>
        <v>0</v>
      </c>
    </row>
    <row r="215" spans="1:90" x14ac:dyDescent="0.25">
      <c r="A215" s="5">
        <v>1463</v>
      </c>
      <c r="B215" s="2">
        <v>600023354</v>
      </c>
      <c r="C215" s="7">
        <v>60254238</v>
      </c>
      <c r="D215" s="8" t="s">
        <v>62</v>
      </c>
      <c r="E215" s="20">
        <v>3114</v>
      </c>
      <c r="F215" s="20" t="s">
        <v>110</v>
      </c>
      <c r="G215" s="20" t="s">
        <v>96</v>
      </c>
      <c r="H215" s="41">
        <f t="shared" si="864"/>
        <v>0</v>
      </c>
      <c r="I215" s="41">
        <f t="shared" si="865"/>
        <v>0</v>
      </c>
      <c r="J215" s="5"/>
      <c r="K215" s="9"/>
      <c r="L215" s="9"/>
      <c r="M215" s="9"/>
      <c r="N215" s="9"/>
      <c r="O215" s="9"/>
      <c r="P215" s="41">
        <f t="shared" si="866"/>
        <v>0</v>
      </c>
      <c r="Q215" s="9"/>
      <c r="R215" s="9"/>
      <c r="S215" s="9"/>
      <c r="T215" s="73">
        <f t="shared" si="867"/>
        <v>0</v>
      </c>
      <c r="U215" s="73">
        <f t="shared" si="868"/>
        <v>0</v>
      </c>
      <c r="V215" s="9">
        <f t="shared" si="869"/>
        <v>0</v>
      </c>
      <c r="W215" s="9">
        <f t="shared" si="869"/>
        <v>0</v>
      </c>
      <c r="X215" s="46" t="s">
        <v>225</v>
      </c>
      <c r="Y215" s="46" t="s">
        <v>225</v>
      </c>
      <c r="Z215" s="78">
        <f t="shared" si="870"/>
        <v>0</v>
      </c>
      <c r="AA215" s="78">
        <f t="shared" si="871"/>
        <v>0</v>
      </c>
      <c r="AB215" s="78">
        <f t="shared" si="872"/>
        <v>0</v>
      </c>
      <c r="AC215" s="47">
        <v>0</v>
      </c>
      <c r="AD215" s="47">
        <v>0</v>
      </c>
      <c r="AE215" s="47">
        <f t="shared" si="873"/>
        <v>0</v>
      </c>
      <c r="AF215" s="41">
        <f t="shared" si="874"/>
        <v>0</v>
      </c>
      <c r="AG215" s="41">
        <f t="shared" si="875"/>
        <v>0</v>
      </c>
      <c r="AH215" s="5"/>
      <c r="AI215" s="9"/>
      <c r="AJ215" s="9"/>
      <c r="AK215" s="9"/>
      <c r="AL215" s="9"/>
      <c r="AM215" s="9"/>
      <c r="AN215" s="85">
        <f t="shared" si="876"/>
        <v>0</v>
      </c>
      <c r="AO215" s="87"/>
      <c r="AP215" s="87"/>
      <c r="AQ215" s="87"/>
      <c r="AR215" s="90">
        <f t="shared" si="877"/>
        <v>0</v>
      </c>
      <c r="AS215" s="90">
        <f t="shared" si="878"/>
        <v>0</v>
      </c>
      <c r="AT215" s="46" t="s">
        <v>225</v>
      </c>
      <c r="AU215" s="46" t="s">
        <v>225</v>
      </c>
      <c r="AV215" s="95">
        <v>0</v>
      </c>
      <c r="AW215" s="95">
        <v>0</v>
      </c>
      <c r="AX215" s="95">
        <f t="shared" si="881"/>
        <v>0</v>
      </c>
      <c r="AY215" s="97">
        <f t="shared" si="882"/>
        <v>0</v>
      </c>
      <c r="AZ215" s="97">
        <f t="shared" si="883"/>
        <v>0</v>
      </c>
      <c r="BA215" s="98">
        <f t="shared" si="884"/>
        <v>0</v>
      </c>
      <c r="BB215" s="98">
        <f t="shared" si="885"/>
        <v>0</v>
      </c>
      <c r="BC215" s="99"/>
      <c r="BD215" s="90"/>
      <c r="BE215" s="90"/>
      <c r="BF215" s="90"/>
      <c r="BG215" s="90"/>
      <c r="BH215" s="90"/>
      <c r="BI215" s="98">
        <f t="shared" si="886"/>
        <v>0</v>
      </c>
      <c r="BJ215" s="90"/>
      <c r="BK215" s="90"/>
      <c r="BL215" s="90"/>
      <c r="BM215" s="90">
        <f t="shared" si="887"/>
        <v>0</v>
      </c>
      <c r="BN215" s="90">
        <f t="shared" si="888"/>
        <v>0</v>
      </c>
      <c r="BO215" s="46" t="s">
        <v>225</v>
      </c>
      <c r="BP215" s="46" t="s">
        <v>225</v>
      </c>
      <c r="BQ215" s="95">
        <v>0</v>
      </c>
      <c r="BR215" s="95">
        <v>0</v>
      </c>
      <c r="BS215" s="95">
        <f t="shared" si="891"/>
        <v>0</v>
      </c>
      <c r="BT215" s="98">
        <f t="shared" si="892"/>
        <v>0</v>
      </c>
      <c r="BU215" s="98">
        <f t="shared" si="893"/>
        <v>0</v>
      </c>
      <c r="BV215" s="99"/>
      <c r="BW215" s="90"/>
      <c r="BX215" s="90"/>
      <c r="BY215" s="90"/>
      <c r="BZ215" s="90"/>
      <c r="CA215" s="90"/>
      <c r="CB215" s="98">
        <f t="shared" si="894"/>
        <v>0</v>
      </c>
      <c r="CC215" s="90"/>
      <c r="CD215" s="90"/>
      <c r="CE215" s="90"/>
      <c r="CF215" s="90">
        <f t="shared" si="895"/>
        <v>0</v>
      </c>
      <c r="CG215" s="90">
        <f t="shared" si="896"/>
        <v>0</v>
      </c>
      <c r="CH215" s="46" t="s">
        <v>225</v>
      </c>
      <c r="CI215" s="46" t="s">
        <v>225</v>
      </c>
      <c r="CJ215" s="101">
        <v>0</v>
      </c>
      <c r="CK215" s="101">
        <v>0</v>
      </c>
      <c r="CL215" s="101">
        <f t="shared" si="899"/>
        <v>0</v>
      </c>
    </row>
    <row r="216" spans="1:90" x14ac:dyDescent="0.25">
      <c r="A216" s="5">
        <v>1463</v>
      </c>
      <c r="B216" s="2">
        <v>600023354</v>
      </c>
      <c r="C216" s="7">
        <v>60254238</v>
      </c>
      <c r="D216" s="8" t="s">
        <v>62</v>
      </c>
      <c r="E216" s="2">
        <v>3141</v>
      </c>
      <c r="F216" s="2" t="s">
        <v>20</v>
      </c>
      <c r="G216" s="7" t="s">
        <v>96</v>
      </c>
      <c r="H216" s="41">
        <f t="shared" si="864"/>
        <v>0</v>
      </c>
      <c r="I216" s="41">
        <f t="shared" si="865"/>
        <v>0</v>
      </c>
      <c r="J216" s="5"/>
      <c r="K216" s="9"/>
      <c r="L216" s="9"/>
      <c r="M216" s="9"/>
      <c r="N216" s="9"/>
      <c r="O216" s="9"/>
      <c r="P216" s="41">
        <f t="shared" si="866"/>
        <v>0</v>
      </c>
      <c r="Q216" s="9"/>
      <c r="R216" s="9"/>
      <c r="S216" s="9"/>
      <c r="T216" s="73">
        <f t="shared" si="867"/>
        <v>0</v>
      </c>
      <c r="U216" s="73">
        <f t="shared" si="868"/>
        <v>0</v>
      </c>
      <c r="V216" s="9">
        <f t="shared" si="869"/>
        <v>0</v>
      </c>
      <c r="W216" s="9">
        <f t="shared" si="869"/>
        <v>0</v>
      </c>
      <c r="X216" s="46" t="s">
        <v>225</v>
      </c>
      <c r="Y216" s="9">
        <v>26460</v>
      </c>
      <c r="Z216" s="78">
        <f t="shared" si="870"/>
        <v>0</v>
      </c>
      <c r="AA216" s="78">
        <f t="shared" si="871"/>
        <v>0</v>
      </c>
      <c r="AB216" s="78">
        <f t="shared" si="872"/>
        <v>0</v>
      </c>
      <c r="AC216" s="47">
        <v>0</v>
      </c>
      <c r="AD216" s="47">
        <v>0</v>
      </c>
      <c r="AE216" s="47">
        <f t="shared" si="873"/>
        <v>0</v>
      </c>
      <c r="AF216" s="41">
        <f t="shared" si="874"/>
        <v>0</v>
      </c>
      <c r="AG216" s="41">
        <f t="shared" si="875"/>
        <v>0</v>
      </c>
      <c r="AH216" s="5"/>
      <c r="AI216" s="9"/>
      <c r="AJ216" s="9"/>
      <c r="AK216" s="9"/>
      <c r="AL216" s="9"/>
      <c r="AM216" s="9"/>
      <c r="AN216" s="85">
        <f t="shared" si="876"/>
        <v>0</v>
      </c>
      <c r="AO216" s="87"/>
      <c r="AP216" s="87"/>
      <c r="AQ216" s="87"/>
      <c r="AR216" s="90">
        <f t="shared" si="877"/>
        <v>0</v>
      </c>
      <c r="AS216" s="90">
        <f t="shared" si="878"/>
        <v>0</v>
      </c>
      <c r="AT216" s="46" t="s">
        <v>225</v>
      </c>
      <c r="AU216" s="9">
        <v>26460</v>
      </c>
      <c r="AV216" s="95">
        <v>0</v>
      </c>
      <c r="AW216" s="95">
        <f t="shared" si="880"/>
        <v>0</v>
      </c>
      <c r="AX216" s="95">
        <f t="shared" si="881"/>
        <v>0</v>
      </c>
      <c r="AY216" s="97">
        <f t="shared" si="882"/>
        <v>0</v>
      </c>
      <c r="AZ216" s="97">
        <f t="shared" si="883"/>
        <v>0</v>
      </c>
      <c r="BA216" s="98">
        <f t="shared" si="884"/>
        <v>0</v>
      </c>
      <c r="BB216" s="98">
        <f t="shared" si="885"/>
        <v>0</v>
      </c>
      <c r="BC216" s="99"/>
      <c r="BD216" s="90"/>
      <c r="BE216" s="90"/>
      <c r="BF216" s="90"/>
      <c r="BG216" s="90"/>
      <c r="BH216" s="90"/>
      <c r="BI216" s="98">
        <f t="shared" si="886"/>
        <v>0</v>
      </c>
      <c r="BJ216" s="90"/>
      <c r="BK216" s="90"/>
      <c r="BL216" s="90"/>
      <c r="BM216" s="90">
        <f t="shared" si="887"/>
        <v>0</v>
      </c>
      <c r="BN216" s="90">
        <f t="shared" si="888"/>
        <v>0</v>
      </c>
      <c r="BO216" s="46" t="s">
        <v>225</v>
      </c>
      <c r="BP216" s="9">
        <v>26460</v>
      </c>
      <c r="BQ216" s="95">
        <v>0</v>
      </c>
      <c r="BR216" s="95">
        <f t="shared" si="890"/>
        <v>0</v>
      </c>
      <c r="BS216" s="95">
        <f t="shared" si="891"/>
        <v>0</v>
      </c>
      <c r="BT216" s="98">
        <f t="shared" si="892"/>
        <v>0</v>
      </c>
      <c r="BU216" s="98">
        <f t="shared" si="893"/>
        <v>0</v>
      </c>
      <c r="BV216" s="99"/>
      <c r="BW216" s="90"/>
      <c r="BX216" s="90"/>
      <c r="BY216" s="90"/>
      <c r="BZ216" s="90"/>
      <c r="CA216" s="90"/>
      <c r="CB216" s="98">
        <f t="shared" si="894"/>
        <v>0</v>
      </c>
      <c r="CC216" s="90"/>
      <c r="CD216" s="90"/>
      <c r="CE216" s="90"/>
      <c r="CF216" s="90">
        <f t="shared" si="895"/>
        <v>0</v>
      </c>
      <c r="CG216" s="90">
        <f t="shared" si="896"/>
        <v>0</v>
      </c>
      <c r="CH216" s="46" t="s">
        <v>225</v>
      </c>
      <c r="CI216" s="9">
        <v>26460</v>
      </c>
      <c r="CJ216" s="101">
        <v>0</v>
      </c>
      <c r="CK216" s="101">
        <f t="shared" si="898"/>
        <v>0</v>
      </c>
      <c r="CL216" s="101">
        <f t="shared" si="899"/>
        <v>0</v>
      </c>
    </row>
    <row r="217" spans="1:90" x14ac:dyDescent="0.25">
      <c r="A217" s="5">
        <v>1463</v>
      </c>
      <c r="B217" s="2">
        <v>600023354</v>
      </c>
      <c r="C217" s="7">
        <v>60254238</v>
      </c>
      <c r="D217" s="8" t="s">
        <v>62</v>
      </c>
      <c r="E217" s="2">
        <v>3143</v>
      </c>
      <c r="F217" s="2" t="s">
        <v>55</v>
      </c>
      <c r="G217" s="2" t="s">
        <v>19</v>
      </c>
      <c r="H217" s="41">
        <f t="shared" si="864"/>
        <v>0</v>
      </c>
      <c r="I217" s="41">
        <f t="shared" si="865"/>
        <v>0</v>
      </c>
      <c r="J217" s="5"/>
      <c r="K217" s="9"/>
      <c r="L217" s="9"/>
      <c r="M217" s="9"/>
      <c r="N217" s="9"/>
      <c r="O217" s="9"/>
      <c r="P217" s="41">
        <f t="shared" si="866"/>
        <v>0</v>
      </c>
      <c r="Q217" s="9"/>
      <c r="R217" s="9"/>
      <c r="S217" s="9"/>
      <c r="T217" s="73">
        <f t="shared" si="867"/>
        <v>0</v>
      </c>
      <c r="U217" s="73">
        <f t="shared" si="868"/>
        <v>0</v>
      </c>
      <c r="V217" s="9">
        <f t="shared" si="869"/>
        <v>0</v>
      </c>
      <c r="W217" s="9">
        <f t="shared" si="869"/>
        <v>0</v>
      </c>
      <c r="X217" s="9">
        <v>40555</v>
      </c>
      <c r="Y217" s="46" t="s">
        <v>225</v>
      </c>
      <c r="Z217" s="78">
        <f t="shared" si="870"/>
        <v>0</v>
      </c>
      <c r="AA217" s="78">
        <f t="shared" si="871"/>
        <v>0</v>
      </c>
      <c r="AB217" s="78">
        <f t="shared" si="872"/>
        <v>0</v>
      </c>
      <c r="AC217" s="47">
        <v>0</v>
      </c>
      <c r="AD217" s="47">
        <v>0</v>
      </c>
      <c r="AE217" s="47">
        <f t="shared" si="873"/>
        <v>0</v>
      </c>
      <c r="AF217" s="41">
        <f t="shared" si="874"/>
        <v>0</v>
      </c>
      <c r="AG217" s="41">
        <f t="shared" si="875"/>
        <v>0</v>
      </c>
      <c r="AH217" s="5"/>
      <c r="AI217" s="9"/>
      <c r="AJ217" s="9"/>
      <c r="AK217" s="9"/>
      <c r="AL217" s="9"/>
      <c r="AM217" s="9"/>
      <c r="AN217" s="85">
        <f t="shared" si="876"/>
        <v>0</v>
      </c>
      <c r="AO217" s="87"/>
      <c r="AP217" s="87"/>
      <c r="AQ217" s="87"/>
      <c r="AR217" s="90">
        <f t="shared" si="877"/>
        <v>0</v>
      </c>
      <c r="AS217" s="90">
        <f t="shared" si="878"/>
        <v>0</v>
      </c>
      <c r="AT217" s="9">
        <v>40555</v>
      </c>
      <c r="AU217" s="46" t="s">
        <v>225</v>
      </c>
      <c r="AV217" s="95">
        <f t="shared" si="879"/>
        <v>0</v>
      </c>
      <c r="AW217" s="95">
        <v>0</v>
      </c>
      <c r="AX217" s="95">
        <f t="shared" si="881"/>
        <v>0</v>
      </c>
      <c r="AY217" s="97">
        <f t="shared" si="882"/>
        <v>0</v>
      </c>
      <c r="AZ217" s="97">
        <f t="shared" si="883"/>
        <v>0</v>
      </c>
      <c r="BA217" s="98">
        <f t="shared" si="884"/>
        <v>0</v>
      </c>
      <c r="BB217" s="98">
        <f t="shared" si="885"/>
        <v>0</v>
      </c>
      <c r="BC217" s="99"/>
      <c r="BD217" s="90"/>
      <c r="BE217" s="90"/>
      <c r="BF217" s="90"/>
      <c r="BG217" s="90"/>
      <c r="BH217" s="90"/>
      <c r="BI217" s="98">
        <f t="shared" si="886"/>
        <v>0</v>
      </c>
      <c r="BJ217" s="90"/>
      <c r="BK217" s="90"/>
      <c r="BL217" s="90"/>
      <c r="BM217" s="90">
        <f t="shared" si="887"/>
        <v>0</v>
      </c>
      <c r="BN217" s="90">
        <f t="shared" si="888"/>
        <v>0</v>
      </c>
      <c r="BO217" s="9">
        <v>40555</v>
      </c>
      <c r="BP217" s="46" t="s">
        <v>225</v>
      </c>
      <c r="BQ217" s="95">
        <f t="shared" si="889"/>
        <v>0</v>
      </c>
      <c r="BR217" s="95">
        <v>0</v>
      </c>
      <c r="BS217" s="95">
        <f t="shared" si="891"/>
        <v>0</v>
      </c>
      <c r="BT217" s="98">
        <f t="shared" si="892"/>
        <v>0</v>
      </c>
      <c r="BU217" s="98">
        <f t="shared" si="893"/>
        <v>0</v>
      </c>
      <c r="BV217" s="99"/>
      <c r="BW217" s="90"/>
      <c r="BX217" s="90"/>
      <c r="BY217" s="90"/>
      <c r="BZ217" s="90"/>
      <c r="CA217" s="90"/>
      <c r="CB217" s="98">
        <f t="shared" si="894"/>
        <v>0</v>
      </c>
      <c r="CC217" s="90"/>
      <c r="CD217" s="90"/>
      <c r="CE217" s="90"/>
      <c r="CF217" s="90">
        <f t="shared" si="895"/>
        <v>0</v>
      </c>
      <c r="CG217" s="90">
        <f t="shared" si="896"/>
        <v>0</v>
      </c>
      <c r="CH217" s="9">
        <v>40555</v>
      </c>
      <c r="CI217" s="46" t="s">
        <v>225</v>
      </c>
      <c r="CJ217" s="101">
        <f t="shared" si="897"/>
        <v>0</v>
      </c>
      <c r="CK217" s="101">
        <v>0</v>
      </c>
      <c r="CL217" s="101">
        <f t="shared" si="899"/>
        <v>0</v>
      </c>
    </row>
    <row r="218" spans="1:90" x14ac:dyDescent="0.25">
      <c r="A218" s="5">
        <v>1463</v>
      </c>
      <c r="B218" s="2">
        <v>600023354</v>
      </c>
      <c r="C218" s="7">
        <v>60254238</v>
      </c>
      <c r="D218" s="8" t="s">
        <v>62</v>
      </c>
      <c r="E218" s="2">
        <v>3143</v>
      </c>
      <c r="F218" s="2" t="s">
        <v>95</v>
      </c>
      <c r="G218" s="7" t="s">
        <v>96</v>
      </c>
      <c r="H218" s="41">
        <f t="shared" si="864"/>
        <v>0</v>
      </c>
      <c r="I218" s="41">
        <f t="shared" si="865"/>
        <v>0</v>
      </c>
      <c r="J218" s="5"/>
      <c r="K218" s="9"/>
      <c r="L218" s="9"/>
      <c r="M218" s="9"/>
      <c r="N218" s="9"/>
      <c r="O218" s="9"/>
      <c r="P218" s="41">
        <f t="shared" si="866"/>
        <v>0</v>
      </c>
      <c r="Q218" s="9"/>
      <c r="R218" s="9"/>
      <c r="S218" s="9"/>
      <c r="T218" s="73">
        <f t="shared" si="867"/>
        <v>0</v>
      </c>
      <c r="U218" s="73">
        <f t="shared" si="868"/>
        <v>0</v>
      </c>
      <c r="V218" s="9">
        <f t="shared" si="869"/>
        <v>0</v>
      </c>
      <c r="W218" s="9">
        <f t="shared" si="869"/>
        <v>0</v>
      </c>
      <c r="X218" s="46" t="s">
        <v>225</v>
      </c>
      <c r="Y218" s="9">
        <v>21384</v>
      </c>
      <c r="Z218" s="78">
        <f t="shared" si="870"/>
        <v>0</v>
      </c>
      <c r="AA218" s="78">
        <f t="shared" si="871"/>
        <v>0</v>
      </c>
      <c r="AB218" s="78">
        <f t="shared" si="872"/>
        <v>0</v>
      </c>
      <c r="AC218" s="47">
        <v>0</v>
      </c>
      <c r="AD218" s="47">
        <v>0</v>
      </c>
      <c r="AE218" s="47">
        <f t="shared" si="873"/>
        <v>0</v>
      </c>
      <c r="AF218" s="41">
        <f t="shared" si="874"/>
        <v>0</v>
      </c>
      <c r="AG218" s="41">
        <f t="shared" si="875"/>
        <v>0</v>
      </c>
      <c r="AH218" s="5"/>
      <c r="AI218" s="9"/>
      <c r="AJ218" s="9"/>
      <c r="AK218" s="9"/>
      <c r="AL218" s="9"/>
      <c r="AM218" s="9"/>
      <c r="AN218" s="85">
        <f t="shared" si="876"/>
        <v>0</v>
      </c>
      <c r="AO218" s="87"/>
      <c r="AP218" s="87"/>
      <c r="AQ218" s="87"/>
      <c r="AR218" s="90">
        <f t="shared" si="877"/>
        <v>0</v>
      </c>
      <c r="AS218" s="90">
        <f t="shared" si="878"/>
        <v>0</v>
      </c>
      <c r="AT218" s="46" t="s">
        <v>225</v>
      </c>
      <c r="AU218" s="9">
        <v>21384</v>
      </c>
      <c r="AV218" s="95">
        <v>0</v>
      </c>
      <c r="AW218" s="95">
        <f t="shared" si="880"/>
        <v>0</v>
      </c>
      <c r="AX218" s="95">
        <f t="shared" si="881"/>
        <v>0</v>
      </c>
      <c r="AY218" s="97">
        <f t="shared" si="882"/>
        <v>0</v>
      </c>
      <c r="AZ218" s="97">
        <f t="shared" si="883"/>
        <v>0</v>
      </c>
      <c r="BA218" s="98">
        <f t="shared" si="884"/>
        <v>0</v>
      </c>
      <c r="BB218" s="98">
        <f t="shared" si="885"/>
        <v>0</v>
      </c>
      <c r="BC218" s="99"/>
      <c r="BD218" s="90"/>
      <c r="BE218" s="90"/>
      <c r="BF218" s="90"/>
      <c r="BG218" s="90"/>
      <c r="BH218" s="90"/>
      <c r="BI218" s="98">
        <f t="shared" si="886"/>
        <v>0</v>
      </c>
      <c r="BJ218" s="90"/>
      <c r="BK218" s="90"/>
      <c r="BL218" s="90"/>
      <c r="BM218" s="90">
        <f t="shared" si="887"/>
        <v>0</v>
      </c>
      <c r="BN218" s="90">
        <f t="shared" si="888"/>
        <v>0</v>
      </c>
      <c r="BO218" s="46" t="s">
        <v>225</v>
      </c>
      <c r="BP218" s="9">
        <v>21384</v>
      </c>
      <c r="BQ218" s="95">
        <v>0</v>
      </c>
      <c r="BR218" s="95">
        <f t="shared" si="890"/>
        <v>0</v>
      </c>
      <c r="BS218" s="95">
        <f t="shared" si="891"/>
        <v>0</v>
      </c>
      <c r="BT218" s="98">
        <f t="shared" si="892"/>
        <v>0</v>
      </c>
      <c r="BU218" s="98">
        <f t="shared" si="893"/>
        <v>0</v>
      </c>
      <c r="BV218" s="99"/>
      <c r="BW218" s="90"/>
      <c r="BX218" s="90"/>
      <c r="BY218" s="90"/>
      <c r="BZ218" s="90"/>
      <c r="CA218" s="90"/>
      <c r="CB218" s="98">
        <f t="shared" si="894"/>
        <v>0</v>
      </c>
      <c r="CC218" s="90"/>
      <c r="CD218" s="90"/>
      <c r="CE218" s="90"/>
      <c r="CF218" s="90">
        <f t="shared" si="895"/>
        <v>0</v>
      </c>
      <c r="CG218" s="90">
        <f t="shared" si="896"/>
        <v>0</v>
      </c>
      <c r="CH218" s="46" t="s">
        <v>225</v>
      </c>
      <c r="CI218" s="9">
        <v>21384</v>
      </c>
      <c r="CJ218" s="101">
        <v>0</v>
      </c>
      <c r="CK218" s="101">
        <f t="shared" si="898"/>
        <v>0</v>
      </c>
      <c r="CL218" s="101">
        <f t="shared" si="899"/>
        <v>0</v>
      </c>
    </row>
    <row r="219" spans="1:90" x14ac:dyDescent="0.25">
      <c r="A219" s="30"/>
      <c r="B219" s="31"/>
      <c r="C219" s="32"/>
      <c r="D219" s="33" t="s">
        <v>189</v>
      </c>
      <c r="E219" s="31"/>
      <c r="F219" s="31"/>
      <c r="G219" s="32"/>
      <c r="H219" s="34">
        <f t="shared" ref="H219:AB219" si="900">SUBTOTAL(9,H213:H218)</f>
        <v>150000</v>
      </c>
      <c r="I219" s="34">
        <f t="shared" si="900"/>
        <v>0</v>
      </c>
      <c r="J219" s="34">
        <f t="shared" si="900"/>
        <v>0</v>
      </c>
      <c r="K219" s="34">
        <f t="shared" si="900"/>
        <v>0</v>
      </c>
      <c r="L219" s="34">
        <f t="shared" si="900"/>
        <v>0</v>
      </c>
      <c r="M219" s="34">
        <f t="shared" si="900"/>
        <v>0</v>
      </c>
      <c r="N219" s="34">
        <f t="shared" si="900"/>
        <v>0</v>
      </c>
      <c r="O219" s="34">
        <f t="shared" si="900"/>
        <v>0</v>
      </c>
      <c r="P219" s="34">
        <f t="shared" si="900"/>
        <v>150000</v>
      </c>
      <c r="Q219" s="34">
        <f t="shared" si="900"/>
        <v>0</v>
      </c>
      <c r="R219" s="34">
        <f t="shared" si="900"/>
        <v>150000</v>
      </c>
      <c r="S219" s="34">
        <f t="shared" si="900"/>
        <v>0</v>
      </c>
      <c r="T219" s="34">
        <f t="shared" si="900"/>
        <v>0</v>
      </c>
      <c r="U219" s="34">
        <f t="shared" si="900"/>
        <v>-150000</v>
      </c>
      <c r="V219" s="34">
        <f t="shared" si="900"/>
        <v>0</v>
      </c>
      <c r="W219" s="34">
        <f t="shared" si="900"/>
        <v>-97500</v>
      </c>
      <c r="X219" s="34">
        <f t="shared" si="900"/>
        <v>145073</v>
      </c>
      <c r="Y219" s="34">
        <f t="shared" si="900"/>
        <v>90544</v>
      </c>
      <c r="Z219" s="48">
        <f t="shared" si="900"/>
        <v>0</v>
      </c>
      <c r="AA219" s="48">
        <f t="shared" si="900"/>
        <v>-0.7</v>
      </c>
      <c r="AB219" s="48">
        <f t="shared" si="900"/>
        <v>-0.7</v>
      </c>
      <c r="AC219" s="48">
        <v>0</v>
      </c>
      <c r="AD219" s="48">
        <v>-0.46</v>
      </c>
      <c r="AE219" s="48">
        <f t="shared" ref="AE219:AX219" si="901">SUBTOTAL(9,AE213:AE218)</f>
        <v>-0.46</v>
      </c>
      <c r="AF219" s="34">
        <f t="shared" si="901"/>
        <v>140000</v>
      </c>
      <c r="AG219" s="34">
        <f t="shared" si="901"/>
        <v>10000</v>
      </c>
      <c r="AH219" s="34">
        <f t="shared" si="901"/>
        <v>0</v>
      </c>
      <c r="AI219" s="34">
        <f t="shared" si="901"/>
        <v>0</v>
      </c>
      <c r="AJ219" s="34">
        <f t="shared" si="901"/>
        <v>0</v>
      </c>
      <c r="AK219" s="34">
        <f t="shared" si="901"/>
        <v>10000</v>
      </c>
      <c r="AL219" s="34">
        <f t="shared" si="901"/>
        <v>0</v>
      </c>
      <c r="AM219" s="34">
        <f t="shared" si="901"/>
        <v>0</v>
      </c>
      <c r="AN219" s="34">
        <f t="shared" si="901"/>
        <v>130000</v>
      </c>
      <c r="AO219" s="34">
        <f t="shared" si="901"/>
        <v>0</v>
      </c>
      <c r="AP219" s="34">
        <f t="shared" si="901"/>
        <v>130000</v>
      </c>
      <c r="AQ219" s="34">
        <f t="shared" si="901"/>
        <v>0</v>
      </c>
      <c r="AR219" s="34">
        <f t="shared" si="901"/>
        <v>-10000</v>
      </c>
      <c r="AS219" s="34">
        <f t="shared" si="901"/>
        <v>-32500</v>
      </c>
      <c r="AT219" s="34">
        <f t="shared" si="901"/>
        <v>145073</v>
      </c>
      <c r="AU219" s="34">
        <f t="shared" si="901"/>
        <v>90544</v>
      </c>
      <c r="AV219" s="48">
        <f t="shared" si="901"/>
        <v>-0.02</v>
      </c>
      <c r="AW219" s="48">
        <f t="shared" si="901"/>
        <v>-0.15</v>
      </c>
      <c r="AX219" s="48">
        <f t="shared" si="901"/>
        <v>-0.16999999999999998</v>
      </c>
      <c r="AY219"/>
      <c r="AZ219"/>
      <c r="BA219" s="34">
        <f t="shared" ref="BA219:BS219" si="902">SUBTOTAL(9,BA213:BA218)</f>
        <v>140000</v>
      </c>
      <c r="BB219" s="34">
        <f t="shared" si="902"/>
        <v>10000</v>
      </c>
      <c r="BC219" s="34">
        <f t="shared" si="902"/>
        <v>0</v>
      </c>
      <c r="BD219" s="34">
        <f t="shared" si="902"/>
        <v>0</v>
      </c>
      <c r="BE219" s="34">
        <f t="shared" si="902"/>
        <v>0</v>
      </c>
      <c r="BF219" s="34">
        <f t="shared" si="902"/>
        <v>10000</v>
      </c>
      <c r="BG219" s="34">
        <f t="shared" si="902"/>
        <v>0</v>
      </c>
      <c r="BH219" s="34">
        <f t="shared" si="902"/>
        <v>0</v>
      </c>
      <c r="BI219" s="34">
        <f t="shared" si="902"/>
        <v>130000</v>
      </c>
      <c r="BJ219" s="34">
        <f t="shared" si="902"/>
        <v>0</v>
      </c>
      <c r="BK219" s="34">
        <f t="shared" si="902"/>
        <v>130000</v>
      </c>
      <c r="BL219" s="34">
        <f t="shared" si="902"/>
        <v>0</v>
      </c>
      <c r="BM219" s="34">
        <f t="shared" si="902"/>
        <v>0</v>
      </c>
      <c r="BN219" s="34">
        <f t="shared" si="902"/>
        <v>0</v>
      </c>
      <c r="BO219" s="34">
        <f t="shared" si="902"/>
        <v>145073</v>
      </c>
      <c r="BP219" s="34">
        <f t="shared" si="902"/>
        <v>90544</v>
      </c>
      <c r="BQ219" s="48">
        <f t="shared" si="902"/>
        <v>0</v>
      </c>
      <c r="BR219" s="48">
        <f t="shared" si="902"/>
        <v>0</v>
      </c>
      <c r="BS219" s="48">
        <f t="shared" si="902"/>
        <v>0</v>
      </c>
      <c r="BT219" s="34">
        <f t="shared" ref="BT219:CL219" si="903">SUBTOTAL(9,BT213:BT218)</f>
        <v>140000</v>
      </c>
      <c r="BU219" s="34">
        <f t="shared" si="903"/>
        <v>10000</v>
      </c>
      <c r="BV219" s="34">
        <f t="shared" si="903"/>
        <v>0</v>
      </c>
      <c r="BW219" s="34">
        <f t="shared" si="903"/>
        <v>0</v>
      </c>
      <c r="BX219" s="34">
        <f t="shared" si="903"/>
        <v>0</v>
      </c>
      <c r="BY219" s="34">
        <f t="shared" si="903"/>
        <v>10000</v>
      </c>
      <c r="BZ219" s="34">
        <f t="shared" si="903"/>
        <v>0</v>
      </c>
      <c r="CA219" s="34">
        <f t="shared" si="903"/>
        <v>0</v>
      </c>
      <c r="CB219" s="34">
        <f t="shared" si="903"/>
        <v>130000</v>
      </c>
      <c r="CC219" s="34">
        <f t="shared" si="903"/>
        <v>0</v>
      </c>
      <c r="CD219" s="34">
        <f t="shared" si="903"/>
        <v>130000</v>
      </c>
      <c r="CE219" s="34">
        <f t="shared" si="903"/>
        <v>0</v>
      </c>
      <c r="CF219" s="34">
        <f t="shared" si="903"/>
        <v>0</v>
      </c>
      <c r="CG219" s="34">
        <f t="shared" si="903"/>
        <v>0</v>
      </c>
      <c r="CH219" s="34">
        <f t="shared" si="903"/>
        <v>145073</v>
      </c>
      <c r="CI219" s="34">
        <f t="shared" si="903"/>
        <v>90544</v>
      </c>
      <c r="CJ219" s="64">
        <f t="shared" si="903"/>
        <v>0</v>
      </c>
      <c r="CK219" s="64">
        <f t="shared" si="903"/>
        <v>0</v>
      </c>
      <c r="CL219" s="64">
        <f t="shared" si="903"/>
        <v>0</v>
      </c>
    </row>
    <row r="220" spans="1:90" x14ac:dyDescent="0.25">
      <c r="A220" s="26">
        <v>1468</v>
      </c>
      <c r="B220" s="6">
        <v>600099504</v>
      </c>
      <c r="C220" s="27">
        <v>70839921</v>
      </c>
      <c r="D220" s="28" t="s">
        <v>63</v>
      </c>
      <c r="E220" s="6">
        <v>3112</v>
      </c>
      <c r="F220" s="6" t="s">
        <v>72</v>
      </c>
      <c r="G220" s="6" t="s">
        <v>19</v>
      </c>
      <c r="H220" s="41">
        <f t="shared" ref="H220:H226" si="904">I220+P220</f>
        <v>0</v>
      </c>
      <c r="I220" s="41">
        <f t="shared" ref="I220:I226" si="905">K220+L220+M220+N220+O220</f>
        <v>0</v>
      </c>
      <c r="J220" s="5"/>
      <c r="K220" s="9"/>
      <c r="L220" s="9"/>
      <c r="M220" s="9"/>
      <c r="N220" s="9"/>
      <c r="O220" s="9"/>
      <c r="P220" s="41">
        <f t="shared" ref="P220:P226" si="906">Q220+R220+S220</f>
        <v>0</v>
      </c>
      <c r="Q220" s="9"/>
      <c r="R220" s="9"/>
      <c r="S220" s="9"/>
      <c r="T220" s="73">
        <f t="shared" ref="T220:T226" si="907">(L220+M220+N220)*-1</f>
        <v>0</v>
      </c>
      <c r="U220" s="73">
        <f t="shared" ref="U220:U226" si="908">(Q220+R220)*-1</f>
        <v>0</v>
      </c>
      <c r="V220" s="9">
        <f t="shared" ref="V220:W226" si="909">ROUND(T220*0.65,0)</f>
        <v>0</v>
      </c>
      <c r="W220" s="9">
        <f t="shared" si="909"/>
        <v>0</v>
      </c>
      <c r="X220" s="9">
        <v>42546.490466608309</v>
      </c>
      <c r="Y220" s="9">
        <v>20190</v>
      </c>
      <c r="Z220" s="78">
        <f t="shared" ref="Z220:Z226" si="910">IF(T220=0,0,ROUND((T220+L220)/X220/10,2))</f>
        <v>0</v>
      </c>
      <c r="AA220" s="78">
        <f t="shared" ref="AA220:AA226" si="911">IF(U220=0,0,ROUND((U220+Q220)/Y220/10,2))</f>
        <v>0</v>
      </c>
      <c r="AB220" s="78">
        <f t="shared" ref="AB220:AB226" si="912">Z220+AA220</f>
        <v>0</v>
      </c>
      <c r="AC220" s="47">
        <v>0</v>
      </c>
      <c r="AD220" s="47">
        <v>0</v>
      </c>
      <c r="AE220" s="47">
        <f t="shared" ref="AE220:AE226" si="913">AC220+AD220</f>
        <v>0</v>
      </c>
      <c r="AF220" s="41">
        <f t="shared" ref="AF220:AF226" si="914">AG220+AN220</f>
        <v>0</v>
      </c>
      <c r="AG220" s="41">
        <f t="shared" ref="AG220:AG226" si="915">AI220+AJ220+AK220+AL220+AM220</f>
        <v>0</v>
      </c>
      <c r="AH220" s="5"/>
      <c r="AI220" s="9"/>
      <c r="AJ220" s="9"/>
      <c r="AK220" s="9"/>
      <c r="AL220" s="9"/>
      <c r="AM220" s="9"/>
      <c r="AN220" s="41">
        <f t="shared" ref="AN220:AN226" si="916">AO220+AP220+AQ220</f>
        <v>0</v>
      </c>
      <c r="AO220" s="9"/>
      <c r="AP220" s="9"/>
      <c r="AQ220" s="9"/>
      <c r="AR220" s="90">
        <f t="shared" ref="AR220:AR226" si="917">((AL220+AK220+AJ220)-((V220)*-1))*-1</f>
        <v>0</v>
      </c>
      <c r="AS220" s="90">
        <f t="shared" ref="AS220:AS226" si="918">((AO220+AP220)-((W220)*-1))*-1</f>
        <v>0</v>
      </c>
      <c r="AT220" s="9">
        <v>42546.490466608309</v>
      </c>
      <c r="AU220" s="9">
        <v>20190</v>
      </c>
      <c r="AV220" s="95">
        <f t="shared" ref="AV220:AV225" si="919">ROUND((AY220/AT220/10)+(AC220),2)*-1</f>
        <v>0</v>
      </c>
      <c r="AW220" s="95">
        <f t="shared" ref="AW220:AW226" si="920">ROUND((AZ220/AU220/10)+AD220,2)*-1</f>
        <v>0</v>
      </c>
      <c r="AX220" s="95">
        <f t="shared" ref="AX220:AX226" si="921">AV220+AW220</f>
        <v>0</v>
      </c>
      <c r="AY220" s="97">
        <f t="shared" ref="AY220:AY226" si="922">AK220+AL220</f>
        <v>0</v>
      </c>
      <c r="AZ220" s="97">
        <f t="shared" ref="AZ220:AZ226" si="923">AP220</f>
        <v>0</v>
      </c>
      <c r="BA220" s="98">
        <f t="shared" ref="BA220:BA226" si="924">BB220+BI220</f>
        <v>0</v>
      </c>
      <c r="BB220" s="98">
        <f t="shared" ref="BB220:BB226" si="925">BD220+BE220+BF220+BG220+BH220</f>
        <v>0</v>
      </c>
      <c r="BC220" s="99"/>
      <c r="BD220" s="90"/>
      <c r="BE220" s="90"/>
      <c r="BF220" s="90"/>
      <c r="BG220" s="90"/>
      <c r="BH220" s="90"/>
      <c r="BI220" s="98">
        <f t="shared" ref="BI220:BI226" si="926">BJ220+BK220+BL220</f>
        <v>0</v>
      </c>
      <c r="BJ220" s="90"/>
      <c r="BK220" s="90"/>
      <c r="BL220" s="90"/>
      <c r="BM220" s="90">
        <f t="shared" ref="BM220:BM226" si="927">(BE220+BF220+BG220)-(AJ220+AK220+AL220)</f>
        <v>0</v>
      </c>
      <c r="BN220" s="90">
        <f t="shared" ref="BN220:BN226" si="928">(BJ220+BK220)-(AO220+AP220)</f>
        <v>0</v>
      </c>
      <c r="BO220" s="9">
        <v>42546.490466608309</v>
      </c>
      <c r="BP220" s="9">
        <v>20190</v>
      </c>
      <c r="BQ220" s="95">
        <f t="shared" ref="BQ220:BQ225" si="929">ROUND(((BF220+BG220)-(AK220+AL220))/BO220/10,2)*-1</f>
        <v>0</v>
      </c>
      <c r="BR220" s="95">
        <f t="shared" ref="BR220:BR226" si="930">ROUND(((BK220-AP220)/BP220/10),2)*-1</f>
        <v>0</v>
      </c>
      <c r="BS220" s="95">
        <f t="shared" ref="BS220:BS226" si="931">BQ220+BR220</f>
        <v>0</v>
      </c>
      <c r="BT220" s="98">
        <f t="shared" ref="BT220:BT226" si="932">BU220+CB220</f>
        <v>0</v>
      </c>
      <c r="BU220" s="98">
        <f t="shared" ref="BU220:BU226" si="933">BW220+BX220+BY220+BZ220+CA220</f>
        <v>0</v>
      </c>
      <c r="BV220" s="99"/>
      <c r="BW220" s="90"/>
      <c r="BX220" s="90"/>
      <c r="BY220" s="90"/>
      <c r="BZ220" s="90"/>
      <c r="CA220" s="90"/>
      <c r="CB220" s="98">
        <f t="shared" ref="CB220:CB226" si="934">CC220+CD220+CE220</f>
        <v>0</v>
      </c>
      <c r="CC220" s="90"/>
      <c r="CD220" s="90"/>
      <c r="CE220" s="90"/>
      <c r="CF220" s="90">
        <f t="shared" ref="CF220:CF226" si="935">(BX220+BY220+BZ220)-(BE220+BF220+BG220)</f>
        <v>0</v>
      </c>
      <c r="CG220" s="90">
        <f t="shared" ref="CG220:CG226" si="936">(CC220+CD220)-(BJ220+BK220)</f>
        <v>0</v>
      </c>
      <c r="CH220" s="9">
        <v>42546.490466608309</v>
      </c>
      <c r="CI220" s="9">
        <v>20190</v>
      </c>
      <c r="CJ220" s="101">
        <f t="shared" ref="CJ220:CJ225" si="937">ROUND(((BY220+BZ220)-(BF220+BG220))/CH220/10,2)*-1</f>
        <v>0</v>
      </c>
      <c r="CK220" s="101">
        <f t="shared" ref="CK220:CK226" si="938">ROUND(((CD220-BK220)/CI220/10),2)*-1</f>
        <v>0</v>
      </c>
      <c r="CL220" s="101">
        <f t="shared" ref="CL220:CL226" si="939">CJ220+CK220</f>
        <v>0</v>
      </c>
    </row>
    <row r="221" spans="1:90" x14ac:dyDescent="0.25">
      <c r="A221" s="5">
        <v>1468</v>
      </c>
      <c r="B221" s="2">
        <v>600099504</v>
      </c>
      <c r="C221" s="7">
        <v>70839921</v>
      </c>
      <c r="D221" s="8" t="s">
        <v>63</v>
      </c>
      <c r="E221" s="2">
        <v>3114</v>
      </c>
      <c r="F221" s="2" t="s">
        <v>74</v>
      </c>
      <c r="G221" s="2" t="s">
        <v>19</v>
      </c>
      <c r="H221" s="41">
        <f t="shared" si="904"/>
        <v>0</v>
      </c>
      <c r="I221" s="41">
        <f t="shared" si="905"/>
        <v>0</v>
      </c>
      <c r="J221" s="5"/>
      <c r="K221" s="9"/>
      <c r="L221" s="9"/>
      <c r="M221" s="9"/>
      <c r="N221" s="9"/>
      <c r="O221" s="9"/>
      <c r="P221" s="41">
        <f t="shared" si="906"/>
        <v>0</v>
      </c>
      <c r="Q221" s="9"/>
      <c r="R221" s="9"/>
      <c r="S221" s="9"/>
      <c r="T221" s="73">
        <f t="shared" si="907"/>
        <v>0</v>
      </c>
      <c r="U221" s="73">
        <f t="shared" si="908"/>
        <v>0</v>
      </c>
      <c r="V221" s="9">
        <f t="shared" si="909"/>
        <v>0</v>
      </c>
      <c r="W221" s="9">
        <f t="shared" si="909"/>
        <v>0</v>
      </c>
      <c r="X221" s="9">
        <v>52259</v>
      </c>
      <c r="Y221" s="9">
        <v>21350</v>
      </c>
      <c r="Z221" s="78">
        <f t="shared" si="910"/>
        <v>0</v>
      </c>
      <c r="AA221" s="78">
        <f t="shared" si="911"/>
        <v>0</v>
      </c>
      <c r="AB221" s="78">
        <f t="shared" si="912"/>
        <v>0</v>
      </c>
      <c r="AC221" s="47">
        <v>0</v>
      </c>
      <c r="AD221" s="47">
        <v>0</v>
      </c>
      <c r="AE221" s="47">
        <f t="shared" si="913"/>
        <v>0</v>
      </c>
      <c r="AF221" s="41">
        <f t="shared" si="914"/>
        <v>0</v>
      </c>
      <c r="AG221" s="41">
        <f t="shared" si="915"/>
        <v>0</v>
      </c>
      <c r="AH221" s="5"/>
      <c r="AI221" s="9"/>
      <c r="AJ221" s="9"/>
      <c r="AK221" s="9"/>
      <c r="AL221" s="9"/>
      <c r="AM221" s="9"/>
      <c r="AN221" s="41">
        <f t="shared" si="916"/>
        <v>0</v>
      </c>
      <c r="AO221" s="9"/>
      <c r="AP221" s="9"/>
      <c r="AQ221" s="9"/>
      <c r="AR221" s="90">
        <f t="shared" si="917"/>
        <v>0</v>
      </c>
      <c r="AS221" s="90">
        <f t="shared" si="918"/>
        <v>0</v>
      </c>
      <c r="AT221" s="9">
        <v>52259</v>
      </c>
      <c r="AU221" s="9">
        <v>21350</v>
      </c>
      <c r="AV221" s="95">
        <f t="shared" si="919"/>
        <v>0</v>
      </c>
      <c r="AW221" s="95">
        <f t="shared" si="920"/>
        <v>0</v>
      </c>
      <c r="AX221" s="95">
        <f t="shared" si="921"/>
        <v>0</v>
      </c>
      <c r="AY221" s="97">
        <f t="shared" si="922"/>
        <v>0</v>
      </c>
      <c r="AZ221" s="97">
        <f t="shared" si="923"/>
        <v>0</v>
      </c>
      <c r="BA221" s="98">
        <f t="shared" si="924"/>
        <v>0</v>
      </c>
      <c r="BB221" s="98">
        <f t="shared" si="925"/>
        <v>0</v>
      </c>
      <c r="BC221" s="99"/>
      <c r="BD221" s="90"/>
      <c r="BE221" s="90"/>
      <c r="BF221" s="90"/>
      <c r="BG221" s="90"/>
      <c r="BH221" s="90"/>
      <c r="BI221" s="98">
        <f t="shared" si="926"/>
        <v>0</v>
      </c>
      <c r="BJ221" s="90"/>
      <c r="BK221" s="90"/>
      <c r="BL221" s="90"/>
      <c r="BM221" s="90">
        <f t="shared" si="927"/>
        <v>0</v>
      </c>
      <c r="BN221" s="90">
        <f t="shared" si="928"/>
        <v>0</v>
      </c>
      <c r="BO221" s="9">
        <v>52259</v>
      </c>
      <c r="BP221" s="9">
        <v>21350</v>
      </c>
      <c r="BQ221" s="95">
        <f t="shared" si="929"/>
        <v>0</v>
      </c>
      <c r="BR221" s="95">
        <f t="shared" si="930"/>
        <v>0</v>
      </c>
      <c r="BS221" s="95">
        <f t="shared" si="931"/>
        <v>0</v>
      </c>
      <c r="BT221" s="98">
        <f t="shared" si="932"/>
        <v>0</v>
      </c>
      <c r="BU221" s="98">
        <f t="shared" si="933"/>
        <v>0</v>
      </c>
      <c r="BV221" s="99"/>
      <c r="BW221" s="90"/>
      <c r="BX221" s="90"/>
      <c r="BY221" s="90"/>
      <c r="BZ221" s="90"/>
      <c r="CA221" s="90"/>
      <c r="CB221" s="98">
        <f t="shared" si="934"/>
        <v>0</v>
      </c>
      <c r="CC221" s="90"/>
      <c r="CD221" s="90"/>
      <c r="CE221" s="90"/>
      <c r="CF221" s="90">
        <f t="shared" si="935"/>
        <v>0</v>
      </c>
      <c r="CG221" s="90">
        <f t="shared" si="936"/>
        <v>0</v>
      </c>
      <c r="CH221" s="9">
        <v>52259</v>
      </c>
      <c r="CI221" s="9">
        <v>21350</v>
      </c>
      <c r="CJ221" s="101">
        <f t="shared" si="937"/>
        <v>0</v>
      </c>
      <c r="CK221" s="101">
        <f t="shared" si="938"/>
        <v>0</v>
      </c>
      <c r="CL221" s="101">
        <f t="shared" si="939"/>
        <v>0</v>
      </c>
    </row>
    <row r="222" spans="1:90" x14ac:dyDescent="0.25">
      <c r="A222" s="5">
        <v>1468</v>
      </c>
      <c r="B222" s="2">
        <v>600099504</v>
      </c>
      <c r="C222" s="7">
        <v>70839921</v>
      </c>
      <c r="D222" s="8" t="s">
        <v>63</v>
      </c>
      <c r="E222" s="2">
        <v>3114</v>
      </c>
      <c r="F222" s="2" t="s">
        <v>75</v>
      </c>
      <c r="G222" s="2" t="s">
        <v>19</v>
      </c>
      <c r="H222" s="41">
        <f t="shared" si="904"/>
        <v>0</v>
      </c>
      <c r="I222" s="41">
        <f t="shared" si="905"/>
        <v>0</v>
      </c>
      <c r="J222" s="5"/>
      <c r="K222" s="9"/>
      <c r="L222" s="9"/>
      <c r="M222" s="9"/>
      <c r="N222" s="9"/>
      <c r="O222" s="9"/>
      <c r="P222" s="41">
        <f t="shared" si="906"/>
        <v>0</v>
      </c>
      <c r="Q222" s="9"/>
      <c r="R222" s="9"/>
      <c r="S222" s="9"/>
      <c r="T222" s="73">
        <f t="shared" si="907"/>
        <v>0</v>
      </c>
      <c r="U222" s="73">
        <f t="shared" si="908"/>
        <v>0</v>
      </c>
      <c r="V222" s="9">
        <f t="shared" si="909"/>
        <v>0</v>
      </c>
      <c r="W222" s="9">
        <f t="shared" si="909"/>
        <v>0</v>
      </c>
      <c r="X222" s="9">
        <v>52259</v>
      </c>
      <c r="Y222" s="9">
        <v>21350</v>
      </c>
      <c r="Z222" s="78">
        <f t="shared" si="910"/>
        <v>0</v>
      </c>
      <c r="AA222" s="78">
        <f t="shared" si="911"/>
        <v>0</v>
      </c>
      <c r="AB222" s="78">
        <f t="shared" si="912"/>
        <v>0</v>
      </c>
      <c r="AC222" s="47">
        <v>0</v>
      </c>
      <c r="AD222" s="47">
        <v>0</v>
      </c>
      <c r="AE222" s="47">
        <f t="shared" si="913"/>
        <v>0</v>
      </c>
      <c r="AF222" s="41">
        <f t="shared" si="914"/>
        <v>0</v>
      </c>
      <c r="AG222" s="41">
        <f t="shared" si="915"/>
        <v>0</v>
      </c>
      <c r="AH222" s="5"/>
      <c r="AI222" s="9"/>
      <c r="AJ222" s="9"/>
      <c r="AK222" s="9"/>
      <c r="AL222" s="9"/>
      <c r="AM222" s="9"/>
      <c r="AN222" s="41">
        <f t="shared" si="916"/>
        <v>0</v>
      </c>
      <c r="AO222" s="9"/>
      <c r="AP222" s="9"/>
      <c r="AQ222" s="9"/>
      <c r="AR222" s="90">
        <f t="shared" si="917"/>
        <v>0</v>
      </c>
      <c r="AS222" s="90">
        <f t="shared" si="918"/>
        <v>0</v>
      </c>
      <c r="AT222" s="9">
        <v>52259</v>
      </c>
      <c r="AU222" s="9">
        <v>21350</v>
      </c>
      <c r="AV222" s="95">
        <f t="shared" si="919"/>
        <v>0</v>
      </c>
      <c r="AW222" s="95">
        <f t="shared" si="920"/>
        <v>0</v>
      </c>
      <c r="AX222" s="95">
        <f t="shared" si="921"/>
        <v>0</v>
      </c>
      <c r="AY222" s="97">
        <f t="shared" si="922"/>
        <v>0</v>
      </c>
      <c r="AZ222" s="97">
        <f t="shared" si="923"/>
        <v>0</v>
      </c>
      <c r="BA222" s="98">
        <f t="shared" si="924"/>
        <v>0</v>
      </c>
      <c r="BB222" s="98">
        <f t="shared" si="925"/>
        <v>0</v>
      </c>
      <c r="BC222" s="99"/>
      <c r="BD222" s="90"/>
      <c r="BE222" s="90"/>
      <c r="BF222" s="90"/>
      <c r="BG222" s="90"/>
      <c r="BH222" s="90"/>
      <c r="BI222" s="98">
        <f t="shared" si="926"/>
        <v>0</v>
      </c>
      <c r="BJ222" s="90"/>
      <c r="BK222" s="90"/>
      <c r="BL222" s="90"/>
      <c r="BM222" s="90">
        <f t="shared" si="927"/>
        <v>0</v>
      </c>
      <c r="BN222" s="90">
        <f t="shared" si="928"/>
        <v>0</v>
      </c>
      <c r="BO222" s="9">
        <v>52259</v>
      </c>
      <c r="BP222" s="9">
        <v>21350</v>
      </c>
      <c r="BQ222" s="95">
        <f t="shared" si="929"/>
        <v>0</v>
      </c>
      <c r="BR222" s="95">
        <f t="shared" si="930"/>
        <v>0</v>
      </c>
      <c r="BS222" s="95">
        <f t="shared" si="931"/>
        <v>0</v>
      </c>
      <c r="BT222" s="98">
        <f t="shared" si="932"/>
        <v>0</v>
      </c>
      <c r="BU222" s="98">
        <f t="shared" si="933"/>
        <v>0</v>
      </c>
      <c r="BV222" s="99"/>
      <c r="BW222" s="90"/>
      <c r="BX222" s="90"/>
      <c r="BY222" s="90"/>
      <c r="BZ222" s="90"/>
      <c r="CA222" s="90"/>
      <c r="CB222" s="98">
        <f t="shared" si="934"/>
        <v>0</v>
      </c>
      <c r="CC222" s="90"/>
      <c r="CD222" s="90"/>
      <c r="CE222" s="90"/>
      <c r="CF222" s="90">
        <f t="shared" si="935"/>
        <v>0</v>
      </c>
      <c r="CG222" s="90">
        <f t="shared" si="936"/>
        <v>0</v>
      </c>
      <c r="CH222" s="9">
        <v>52259</v>
      </c>
      <c r="CI222" s="9">
        <v>21350</v>
      </c>
      <c r="CJ222" s="101">
        <f t="shared" si="937"/>
        <v>0</v>
      </c>
      <c r="CK222" s="101">
        <f t="shared" si="938"/>
        <v>0</v>
      </c>
      <c r="CL222" s="101">
        <f t="shared" si="939"/>
        <v>0</v>
      </c>
    </row>
    <row r="223" spans="1:90" x14ac:dyDescent="0.25">
      <c r="A223" s="5">
        <v>1468</v>
      </c>
      <c r="B223" s="2">
        <v>600099504</v>
      </c>
      <c r="C223" s="7">
        <v>70839921</v>
      </c>
      <c r="D223" s="8" t="s">
        <v>63</v>
      </c>
      <c r="E223" s="20">
        <v>3114</v>
      </c>
      <c r="F223" s="20" t="s">
        <v>110</v>
      </c>
      <c r="G223" s="20" t="s">
        <v>96</v>
      </c>
      <c r="H223" s="41">
        <f t="shared" si="904"/>
        <v>0</v>
      </c>
      <c r="I223" s="41">
        <f t="shared" si="905"/>
        <v>0</v>
      </c>
      <c r="J223" s="5"/>
      <c r="K223" s="9"/>
      <c r="L223" s="9"/>
      <c r="M223" s="9"/>
      <c r="N223" s="9"/>
      <c r="O223" s="9"/>
      <c r="P223" s="41">
        <f t="shared" si="906"/>
        <v>0</v>
      </c>
      <c r="Q223" s="9"/>
      <c r="R223" s="9"/>
      <c r="S223" s="9"/>
      <c r="T223" s="73">
        <f t="shared" si="907"/>
        <v>0</v>
      </c>
      <c r="U223" s="73">
        <f t="shared" si="908"/>
        <v>0</v>
      </c>
      <c r="V223" s="9">
        <f t="shared" si="909"/>
        <v>0</v>
      </c>
      <c r="W223" s="9">
        <f t="shared" si="909"/>
        <v>0</v>
      </c>
      <c r="X223" s="46" t="s">
        <v>225</v>
      </c>
      <c r="Y223" s="46" t="s">
        <v>225</v>
      </c>
      <c r="Z223" s="78">
        <f t="shared" si="910"/>
        <v>0</v>
      </c>
      <c r="AA223" s="78">
        <f t="shared" si="911"/>
        <v>0</v>
      </c>
      <c r="AB223" s="78">
        <f t="shared" si="912"/>
        <v>0</v>
      </c>
      <c r="AC223" s="47">
        <v>0</v>
      </c>
      <c r="AD223" s="47">
        <v>0</v>
      </c>
      <c r="AE223" s="47">
        <f t="shared" si="913"/>
        <v>0</v>
      </c>
      <c r="AF223" s="41">
        <f t="shared" si="914"/>
        <v>0</v>
      </c>
      <c r="AG223" s="41">
        <f t="shared" si="915"/>
        <v>0</v>
      </c>
      <c r="AH223" s="5"/>
      <c r="AI223" s="9"/>
      <c r="AJ223" s="9"/>
      <c r="AK223" s="9"/>
      <c r="AL223" s="9"/>
      <c r="AM223" s="9"/>
      <c r="AN223" s="41">
        <f t="shared" si="916"/>
        <v>0</v>
      </c>
      <c r="AO223" s="9"/>
      <c r="AP223" s="9"/>
      <c r="AQ223" s="9"/>
      <c r="AR223" s="90">
        <f t="shared" si="917"/>
        <v>0</v>
      </c>
      <c r="AS223" s="90">
        <f t="shared" si="918"/>
        <v>0</v>
      </c>
      <c r="AT223" s="46" t="s">
        <v>225</v>
      </c>
      <c r="AU223" s="46" t="s">
        <v>225</v>
      </c>
      <c r="AV223" s="95">
        <v>0</v>
      </c>
      <c r="AW223" s="95">
        <v>0</v>
      </c>
      <c r="AX223" s="95">
        <f t="shared" si="921"/>
        <v>0</v>
      </c>
      <c r="AY223" s="97">
        <f t="shared" si="922"/>
        <v>0</v>
      </c>
      <c r="AZ223" s="97">
        <f t="shared" si="923"/>
        <v>0</v>
      </c>
      <c r="BA223" s="98">
        <f t="shared" si="924"/>
        <v>0</v>
      </c>
      <c r="BB223" s="98">
        <f t="shared" si="925"/>
        <v>0</v>
      </c>
      <c r="BC223" s="99"/>
      <c r="BD223" s="90"/>
      <c r="BE223" s="90"/>
      <c r="BF223" s="90"/>
      <c r="BG223" s="90"/>
      <c r="BH223" s="90"/>
      <c r="BI223" s="98">
        <f t="shared" si="926"/>
        <v>0</v>
      </c>
      <c r="BJ223" s="90"/>
      <c r="BK223" s="90"/>
      <c r="BL223" s="90"/>
      <c r="BM223" s="90">
        <f t="shared" si="927"/>
        <v>0</v>
      </c>
      <c r="BN223" s="90">
        <f t="shared" si="928"/>
        <v>0</v>
      </c>
      <c r="BO223" s="46" t="s">
        <v>225</v>
      </c>
      <c r="BP223" s="46" t="s">
        <v>225</v>
      </c>
      <c r="BQ223" s="95">
        <v>0</v>
      </c>
      <c r="BR223" s="95">
        <v>0</v>
      </c>
      <c r="BS223" s="95">
        <f t="shared" si="931"/>
        <v>0</v>
      </c>
      <c r="BT223" s="98">
        <f t="shared" si="932"/>
        <v>0</v>
      </c>
      <c r="BU223" s="98">
        <f t="shared" si="933"/>
        <v>0</v>
      </c>
      <c r="BV223" s="99"/>
      <c r="BW223" s="90"/>
      <c r="BX223" s="90"/>
      <c r="BY223" s="90"/>
      <c r="BZ223" s="90"/>
      <c r="CA223" s="90"/>
      <c r="CB223" s="98">
        <f t="shared" si="934"/>
        <v>0</v>
      </c>
      <c r="CC223" s="90"/>
      <c r="CD223" s="90"/>
      <c r="CE223" s="90"/>
      <c r="CF223" s="90">
        <f t="shared" si="935"/>
        <v>0</v>
      </c>
      <c r="CG223" s="90">
        <f t="shared" si="936"/>
        <v>0</v>
      </c>
      <c r="CH223" s="46" t="s">
        <v>225</v>
      </c>
      <c r="CI223" s="46" t="s">
        <v>225</v>
      </c>
      <c r="CJ223" s="101">
        <v>0</v>
      </c>
      <c r="CK223" s="101">
        <v>0</v>
      </c>
      <c r="CL223" s="101">
        <f t="shared" si="939"/>
        <v>0</v>
      </c>
    </row>
    <row r="224" spans="1:90" x14ac:dyDescent="0.25">
      <c r="A224" s="5">
        <v>1468</v>
      </c>
      <c r="B224" s="2">
        <v>600099504</v>
      </c>
      <c r="C224" s="7">
        <v>70839921</v>
      </c>
      <c r="D224" s="8" t="s">
        <v>63</v>
      </c>
      <c r="E224" s="2">
        <v>3141</v>
      </c>
      <c r="F224" s="2" t="s">
        <v>20</v>
      </c>
      <c r="G224" s="7" t="s">
        <v>96</v>
      </c>
      <c r="H224" s="41">
        <f t="shared" si="904"/>
        <v>0</v>
      </c>
      <c r="I224" s="41">
        <f t="shared" si="905"/>
        <v>0</v>
      </c>
      <c r="J224" s="5"/>
      <c r="K224" s="9"/>
      <c r="L224" s="9"/>
      <c r="M224" s="9"/>
      <c r="N224" s="9"/>
      <c r="O224" s="9"/>
      <c r="P224" s="41">
        <f t="shared" si="906"/>
        <v>0</v>
      </c>
      <c r="Q224" s="9"/>
      <c r="R224" s="9"/>
      <c r="S224" s="9"/>
      <c r="T224" s="73">
        <f t="shared" si="907"/>
        <v>0</v>
      </c>
      <c r="U224" s="73">
        <f t="shared" si="908"/>
        <v>0</v>
      </c>
      <c r="V224" s="9">
        <f t="shared" si="909"/>
        <v>0</v>
      </c>
      <c r="W224" s="9">
        <f t="shared" si="909"/>
        <v>0</v>
      </c>
      <c r="X224" s="46" t="s">
        <v>225</v>
      </c>
      <c r="Y224" s="9">
        <v>26460</v>
      </c>
      <c r="Z224" s="78">
        <f t="shared" si="910"/>
        <v>0</v>
      </c>
      <c r="AA224" s="78">
        <f t="shared" si="911"/>
        <v>0</v>
      </c>
      <c r="AB224" s="78">
        <f t="shared" si="912"/>
        <v>0</v>
      </c>
      <c r="AC224" s="47">
        <v>0</v>
      </c>
      <c r="AD224" s="47">
        <v>0</v>
      </c>
      <c r="AE224" s="47">
        <f t="shared" si="913"/>
        <v>0</v>
      </c>
      <c r="AF224" s="41">
        <f t="shared" si="914"/>
        <v>0</v>
      </c>
      <c r="AG224" s="41">
        <f t="shared" si="915"/>
        <v>0</v>
      </c>
      <c r="AH224" s="5"/>
      <c r="AI224" s="9"/>
      <c r="AJ224" s="9"/>
      <c r="AK224" s="9"/>
      <c r="AL224" s="9"/>
      <c r="AM224" s="9"/>
      <c r="AN224" s="41">
        <f t="shared" si="916"/>
        <v>0</v>
      </c>
      <c r="AO224" s="9"/>
      <c r="AP224" s="9"/>
      <c r="AQ224" s="9"/>
      <c r="AR224" s="90">
        <f t="shared" si="917"/>
        <v>0</v>
      </c>
      <c r="AS224" s="90">
        <f t="shared" si="918"/>
        <v>0</v>
      </c>
      <c r="AT224" s="46" t="s">
        <v>225</v>
      </c>
      <c r="AU224" s="9">
        <v>26460</v>
      </c>
      <c r="AV224" s="95">
        <v>0</v>
      </c>
      <c r="AW224" s="95">
        <f t="shared" si="920"/>
        <v>0</v>
      </c>
      <c r="AX224" s="95">
        <f t="shared" si="921"/>
        <v>0</v>
      </c>
      <c r="AY224" s="97">
        <f t="shared" si="922"/>
        <v>0</v>
      </c>
      <c r="AZ224" s="97">
        <f t="shared" si="923"/>
        <v>0</v>
      </c>
      <c r="BA224" s="98">
        <f t="shared" si="924"/>
        <v>0</v>
      </c>
      <c r="BB224" s="98">
        <f t="shared" si="925"/>
        <v>0</v>
      </c>
      <c r="BC224" s="99"/>
      <c r="BD224" s="90"/>
      <c r="BE224" s="90"/>
      <c r="BF224" s="90"/>
      <c r="BG224" s="90"/>
      <c r="BH224" s="90"/>
      <c r="BI224" s="98">
        <f t="shared" si="926"/>
        <v>0</v>
      </c>
      <c r="BJ224" s="90"/>
      <c r="BK224" s="90"/>
      <c r="BL224" s="90"/>
      <c r="BM224" s="90">
        <f t="shared" si="927"/>
        <v>0</v>
      </c>
      <c r="BN224" s="90">
        <f t="shared" si="928"/>
        <v>0</v>
      </c>
      <c r="BO224" s="46" t="s">
        <v>225</v>
      </c>
      <c r="BP224" s="9">
        <v>26460</v>
      </c>
      <c r="BQ224" s="95">
        <v>0</v>
      </c>
      <c r="BR224" s="95">
        <f t="shared" si="930"/>
        <v>0</v>
      </c>
      <c r="BS224" s="95">
        <f t="shared" si="931"/>
        <v>0</v>
      </c>
      <c r="BT224" s="98">
        <f t="shared" si="932"/>
        <v>0</v>
      </c>
      <c r="BU224" s="98">
        <f t="shared" si="933"/>
        <v>0</v>
      </c>
      <c r="BV224" s="99"/>
      <c r="BW224" s="90"/>
      <c r="BX224" s="90"/>
      <c r="BY224" s="90"/>
      <c r="BZ224" s="90"/>
      <c r="CA224" s="90"/>
      <c r="CB224" s="98">
        <f t="shared" si="934"/>
        <v>0</v>
      </c>
      <c r="CC224" s="90"/>
      <c r="CD224" s="90"/>
      <c r="CE224" s="90"/>
      <c r="CF224" s="90">
        <f t="shared" si="935"/>
        <v>0</v>
      </c>
      <c r="CG224" s="90">
        <f t="shared" si="936"/>
        <v>0</v>
      </c>
      <c r="CH224" s="46" t="s">
        <v>225</v>
      </c>
      <c r="CI224" s="9">
        <v>26460</v>
      </c>
      <c r="CJ224" s="101">
        <v>0</v>
      </c>
      <c r="CK224" s="101">
        <f t="shared" si="938"/>
        <v>0</v>
      </c>
      <c r="CL224" s="101">
        <f t="shared" si="939"/>
        <v>0</v>
      </c>
    </row>
    <row r="225" spans="1:90" x14ac:dyDescent="0.25">
      <c r="A225" s="5">
        <v>1468</v>
      </c>
      <c r="B225" s="2">
        <v>600099504</v>
      </c>
      <c r="C225" s="7">
        <v>70839921</v>
      </c>
      <c r="D225" s="8" t="s">
        <v>63</v>
      </c>
      <c r="E225" s="2">
        <v>3143</v>
      </c>
      <c r="F225" s="2" t="s">
        <v>55</v>
      </c>
      <c r="G225" s="2" t="s">
        <v>19</v>
      </c>
      <c r="H225" s="41">
        <f t="shared" si="904"/>
        <v>0</v>
      </c>
      <c r="I225" s="41">
        <f t="shared" si="905"/>
        <v>0</v>
      </c>
      <c r="J225" s="5"/>
      <c r="K225" s="9"/>
      <c r="L225" s="9"/>
      <c r="M225" s="9"/>
      <c r="N225" s="9"/>
      <c r="O225" s="9"/>
      <c r="P225" s="41">
        <f t="shared" si="906"/>
        <v>0</v>
      </c>
      <c r="Q225" s="9"/>
      <c r="R225" s="9"/>
      <c r="S225" s="9"/>
      <c r="T225" s="73">
        <f t="shared" si="907"/>
        <v>0</v>
      </c>
      <c r="U225" s="73">
        <f t="shared" si="908"/>
        <v>0</v>
      </c>
      <c r="V225" s="9">
        <f t="shared" si="909"/>
        <v>0</v>
      </c>
      <c r="W225" s="9">
        <f t="shared" si="909"/>
        <v>0</v>
      </c>
      <c r="X225" s="9">
        <v>40555</v>
      </c>
      <c r="Y225" s="46" t="s">
        <v>225</v>
      </c>
      <c r="Z225" s="78">
        <f t="shared" si="910"/>
        <v>0</v>
      </c>
      <c r="AA225" s="78">
        <f t="shared" si="911"/>
        <v>0</v>
      </c>
      <c r="AB225" s="78">
        <f t="shared" si="912"/>
        <v>0</v>
      </c>
      <c r="AC225" s="47">
        <v>0</v>
      </c>
      <c r="AD225" s="47">
        <v>0</v>
      </c>
      <c r="AE225" s="47">
        <f t="shared" si="913"/>
        <v>0</v>
      </c>
      <c r="AF225" s="41">
        <f t="shared" si="914"/>
        <v>0</v>
      </c>
      <c r="AG225" s="41">
        <f t="shared" si="915"/>
        <v>0</v>
      </c>
      <c r="AH225" s="5"/>
      <c r="AI225" s="9"/>
      <c r="AJ225" s="9"/>
      <c r="AK225" s="9"/>
      <c r="AL225" s="9"/>
      <c r="AM225" s="9"/>
      <c r="AN225" s="41">
        <f t="shared" si="916"/>
        <v>0</v>
      </c>
      <c r="AO225" s="9"/>
      <c r="AP225" s="9"/>
      <c r="AQ225" s="9"/>
      <c r="AR225" s="90">
        <f t="shared" si="917"/>
        <v>0</v>
      </c>
      <c r="AS225" s="90">
        <f t="shared" si="918"/>
        <v>0</v>
      </c>
      <c r="AT225" s="9">
        <v>40555</v>
      </c>
      <c r="AU225" s="46" t="s">
        <v>225</v>
      </c>
      <c r="AV225" s="95">
        <f t="shared" si="919"/>
        <v>0</v>
      </c>
      <c r="AW225" s="95">
        <v>0</v>
      </c>
      <c r="AX225" s="95">
        <f t="shared" si="921"/>
        <v>0</v>
      </c>
      <c r="AY225" s="97">
        <f t="shared" si="922"/>
        <v>0</v>
      </c>
      <c r="AZ225" s="97">
        <f t="shared" si="923"/>
        <v>0</v>
      </c>
      <c r="BA225" s="98">
        <f t="shared" si="924"/>
        <v>0</v>
      </c>
      <c r="BB225" s="98">
        <f t="shared" si="925"/>
        <v>0</v>
      </c>
      <c r="BC225" s="99"/>
      <c r="BD225" s="90"/>
      <c r="BE225" s="90"/>
      <c r="BF225" s="90"/>
      <c r="BG225" s="90"/>
      <c r="BH225" s="90"/>
      <c r="BI225" s="98">
        <f t="shared" si="926"/>
        <v>0</v>
      </c>
      <c r="BJ225" s="90"/>
      <c r="BK225" s="90"/>
      <c r="BL225" s="90"/>
      <c r="BM225" s="90">
        <f t="shared" si="927"/>
        <v>0</v>
      </c>
      <c r="BN225" s="90">
        <f t="shared" si="928"/>
        <v>0</v>
      </c>
      <c r="BO225" s="9">
        <v>40555</v>
      </c>
      <c r="BP225" s="46" t="s">
        <v>225</v>
      </c>
      <c r="BQ225" s="95">
        <f t="shared" si="929"/>
        <v>0</v>
      </c>
      <c r="BR225" s="95">
        <v>0</v>
      </c>
      <c r="BS225" s="95">
        <f t="shared" si="931"/>
        <v>0</v>
      </c>
      <c r="BT225" s="98">
        <f t="shared" si="932"/>
        <v>0</v>
      </c>
      <c r="BU225" s="98">
        <f t="shared" si="933"/>
        <v>0</v>
      </c>
      <c r="BV225" s="99"/>
      <c r="BW225" s="90"/>
      <c r="BX225" s="90"/>
      <c r="BY225" s="90"/>
      <c r="BZ225" s="90"/>
      <c r="CA225" s="90"/>
      <c r="CB225" s="98">
        <f t="shared" si="934"/>
        <v>0</v>
      </c>
      <c r="CC225" s="90"/>
      <c r="CD225" s="90"/>
      <c r="CE225" s="90"/>
      <c r="CF225" s="90">
        <f t="shared" si="935"/>
        <v>0</v>
      </c>
      <c r="CG225" s="90">
        <f t="shared" si="936"/>
        <v>0</v>
      </c>
      <c r="CH225" s="9">
        <v>40555</v>
      </c>
      <c r="CI225" s="46" t="s">
        <v>225</v>
      </c>
      <c r="CJ225" s="101">
        <f t="shared" si="937"/>
        <v>0</v>
      </c>
      <c r="CK225" s="101">
        <v>0</v>
      </c>
      <c r="CL225" s="101">
        <f t="shared" si="939"/>
        <v>0</v>
      </c>
    </row>
    <row r="226" spans="1:90" x14ac:dyDescent="0.25">
      <c r="A226" s="5">
        <v>1468</v>
      </c>
      <c r="B226" s="2">
        <v>600099504</v>
      </c>
      <c r="C226" s="7">
        <v>70839921</v>
      </c>
      <c r="D226" s="8" t="s">
        <v>63</v>
      </c>
      <c r="E226" s="2">
        <v>3143</v>
      </c>
      <c r="F226" s="2" t="s">
        <v>95</v>
      </c>
      <c r="G226" s="7" t="s">
        <v>96</v>
      </c>
      <c r="H226" s="41">
        <f t="shared" si="904"/>
        <v>0</v>
      </c>
      <c r="I226" s="41">
        <f t="shared" si="905"/>
        <v>0</v>
      </c>
      <c r="J226" s="5"/>
      <c r="K226" s="9"/>
      <c r="L226" s="9"/>
      <c r="M226" s="9"/>
      <c r="N226" s="9"/>
      <c r="O226" s="9"/>
      <c r="P226" s="41">
        <f t="shared" si="906"/>
        <v>0</v>
      </c>
      <c r="Q226" s="9"/>
      <c r="R226" s="9"/>
      <c r="S226" s="9"/>
      <c r="T226" s="73">
        <f t="shared" si="907"/>
        <v>0</v>
      </c>
      <c r="U226" s="73">
        <f t="shared" si="908"/>
        <v>0</v>
      </c>
      <c r="V226" s="9">
        <f t="shared" si="909"/>
        <v>0</v>
      </c>
      <c r="W226" s="9">
        <f t="shared" si="909"/>
        <v>0</v>
      </c>
      <c r="X226" s="46" t="s">
        <v>225</v>
      </c>
      <c r="Y226" s="9">
        <v>21384</v>
      </c>
      <c r="Z226" s="78">
        <f t="shared" si="910"/>
        <v>0</v>
      </c>
      <c r="AA226" s="78">
        <f t="shared" si="911"/>
        <v>0</v>
      </c>
      <c r="AB226" s="78">
        <f t="shared" si="912"/>
        <v>0</v>
      </c>
      <c r="AC226" s="47">
        <v>0</v>
      </c>
      <c r="AD226" s="47">
        <v>0</v>
      </c>
      <c r="AE226" s="47">
        <f t="shared" si="913"/>
        <v>0</v>
      </c>
      <c r="AF226" s="41">
        <f t="shared" si="914"/>
        <v>0</v>
      </c>
      <c r="AG226" s="41">
        <f t="shared" si="915"/>
        <v>0</v>
      </c>
      <c r="AH226" s="5"/>
      <c r="AI226" s="9"/>
      <c r="AJ226" s="9"/>
      <c r="AK226" s="9"/>
      <c r="AL226" s="9"/>
      <c r="AM226" s="9"/>
      <c r="AN226" s="41">
        <f t="shared" si="916"/>
        <v>0</v>
      </c>
      <c r="AO226" s="9"/>
      <c r="AP226" s="9"/>
      <c r="AQ226" s="9"/>
      <c r="AR226" s="90">
        <f t="shared" si="917"/>
        <v>0</v>
      </c>
      <c r="AS226" s="90">
        <f t="shared" si="918"/>
        <v>0</v>
      </c>
      <c r="AT226" s="46" t="s">
        <v>225</v>
      </c>
      <c r="AU226" s="9">
        <v>21384</v>
      </c>
      <c r="AV226" s="95">
        <v>0</v>
      </c>
      <c r="AW226" s="95">
        <f t="shared" si="920"/>
        <v>0</v>
      </c>
      <c r="AX226" s="95">
        <f t="shared" si="921"/>
        <v>0</v>
      </c>
      <c r="AY226" s="97">
        <f t="shared" si="922"/>
        <v>0</v>
      </c>
      <c r="AZ226" s="97">
        <f t="shared" si="923"/>
        <v>0</v>
      </c>
      <c r="BA226" s="98">
        <f t="shared" si="924"/>
        <v>0</v>
      </c>
      <c r="BB226" s="98">
        <f t="shared" si="925"/>
        <v>0</v>
      </c>
      <c r="BC226" s="99"/>
      <c r="BD226" s="90"/>
      <c r="BE226" s="90"/>
      <c r="BF226" s="90"/>
      <c r="BG226" s="90"/>
      <c r="BH226" s="90"/>
      <c r="BI226" s="98">
        <f t="shared" si="926"/>
        <v>0</v>
      </c>
      <c r="BJ226" s="90"/>
      <c r="BK226" s="90"/>
      <c r="BL226" s="90"/>
      <c r="BM226" s="90">
        <f t="shared" si="927"/>
        <v>0</v>
      </c>
      <c r="BN226" s="90">
        <f t="shared" si="928"/>
        <v>0</v>
      </c>
      <c r="BO226" s="46" t="s">
        <v>225</v>
      </c>
      <c r="BP226" s="9">
        <v>21384</v>
      </c>
      <c r="BQ226" s="95">
        <v>0</v>
      </c>
      <c r="BR226" s="95">
        <f t="shared" si="930"/>
        <v>0</v>
      </c>
      <c r="BS226" s="95">
        <f t="shared" si="931"/>
        <v>0</v>
      </c>
      <c r="BT226" s="98">
        <f t="shared" si="932"/>
        <v>0</v>
      </c>
      <c r="BU226" s="98">
        <f t="shared" si="933"/>
        <v>0</v>
      </c>
      <c r="BV226" s="99"/>
      <c r="BW226" s="90"/>
      <c r="BX226" s="90"/>
      <c r="BY226" s="90"/>
      <c r="BZ226" s="90"/>
      <c r="CA226" s="90"/>
      <c r="CB226" s="98">
        <f t="shared" si="934"/>
        <v>0</v>
      </c>
      <c r="CC226" s="90"/>
      <c r="CD226" s="90"/>
      <c r="CE226" s="90"/>
      <c r="CF226" s="90">
        <f t="shared" si="935"/>
        <v>0</v>
      </c>
      <c r="CG226" s="90">
        <f t="shared" si="936"/>
        <v>0</v>
      </c>
      <c r="CH226" s="46" t="s">
        <v>225</v>
      </c>
      <c r="CI226" s="9">
        <v>21384</v>
      </c>
      <c r="CJ226" s="101">
        <v>0</v>
      </c>
      <c r="CK226" s="101">
        <f t="shared" si="938"/>
        <v>0</v>
      </c>
      <c r="CL226" s="101">
        <f t="shared" si="939"/>
        <v>0</v>
      </c>
    </row>
    <row r="227" spans="1:90" x14ac:dyDescent="0.25">
      <c r="A227" s="30"/>
      <c r="B227" s="31"/>
      <c r="C227" s="32"/>
      <c r="D227" s="33" t="s">
        <v>190</v>
      </c>
      <c r="E227" s="31"/>
      <c r="F227" s="31"/>
      <c r="G227" s="32"/>
      <c r="H227" s="34">
        <f t="shared" ref="H227:AB227" si="940">SUBTOTAL(9,H220:H226)</f>
        <v>0</v>
      </c>
      <c r="I227" s="34">
        <f t="shared" si="940"/>
        <v>0</v>
      </c>
      <c r="J227" s="34">
        <f t="shared" si="940"/>
        <v>0</v>
      </c>
      <c r="K227" s="34">
        <f t="shared" si="940"/>
        <v>0</v>
      </c>
      <c r="L227" s="34">
        <f t="shared" si="940"/>
        <v>0</v>
      </c>
      <c r="M227" s="34">
        <f t="shared" si="940"/>
        <v>0</v>
      </c>
      <c r="N227" s="34">
        <f t="shared" si="940"/>
        <v>0</v>
      </c>
      <c r="O227" s="34">
        <f t="shared" si="940"/>
        <v>0</v>
      </c>
      <c r="P227" s="34">
        <f t="shared" si="940"/>
        <v>0</v>
      </c>
      <c r="Q227" s="34">
        <f t="shared" si="940"/>
        <v>0</v>
      </c>
      <c r="R227" s="34">
        <f t="shared" si="940"/>
        <v>0</v>
      </c>
      <c r="S227" s="34">
        <f t="shared" si="940"/>
        <v>0</v>
      </c>
      <c r="T227" s="34">
        <f t="shared" si="940"/>
        <v>0</v>
      </c>
      <c r="U227" s="34">
        <f t="shared" si="940"/>
        <v>0</v>
      </c>
      <c r="V227" s="34">
        <f t="shared" si="940"/>
        <v>0</v>
      </c>
      <c r="W227" s="34">
        <f t="shared" si="940"/>
        <v>0</v>
      </c>
      <c r="X227" s="34">
        <f t="shared" si="940"/>
        <v>187619.49046660832</v>
      </c>
      <c r="Y227" s="34">
        <f t="shared" si="940"/>
        <v>110734</v>
      </c>
      <c r="Z227" s="48">
        <f t="shared" si="940"/>
        <v>0</v>
      </c>
      <c r="AA227" s="48">
        <f t="shared" si="940"/>
        <v>0</v>
      </c>
      <c r="AB227" s="48">
        <f t="shared" si="940"/>
        <v>0</v>
      </c>
      <c r="AC227" s="48">
        <v>0</v>
      </c>
      <c r="AD227" s="48">
        <v>0</v>
      </c>
      <c r="AE227" s="48">
        <f t="shared" ref="AE227:AX227" si="941">SUBTOTAL(9,AE220:AE226)</f>
        <v>0</v>
      </c>
      <c r="AF227" s="34">
        <f t="shared" si="941"/>
        <v>0</v>
      </c>
      <c r="AG227" s="34">
        <f t="shared" si="941"/>
        <v>0</v>
      </c>
      <c r="AH227" s="34">
        <f t="shared" si="941"/>
        <v>0</v>
      </c>
      <c r="AI227" s="34">
        <f t="shared" si="941"/>
        <v>0</v>
      </c>
      <c r="AJ227" s="34">
        <f t="shared" si="941"/>
        <v>0</v>
      </c>
      <c r="AK227" s="34">
        <f t="shared" si="941"/>
        <v>0</v>
      </c>
      <c r="AL227" s="34">
        <f t="shared" si="941"/>
        <v>0</v>
      </c>
      <c r="AM227" s="34">
        <f t="shared" si="941"/>
        <v>0</v>
      </c>
      <c r="AN227" s="34">
        <f t="shared" si="941"/>
        <v>0</v>
      </c>
      <c r="AO227" s="34">
        <f t="shared" si="941"/>
        <v>0</v>
      </c>
      <c r="AP227" s="34">
        <f t="shared" si="941"/>
        <v>0</v>
      </c>
      <c r="AQ227" s="34">
        <f t="shared" si="941"/>
        <v>0</v>
      </c>
      <c r="AR227" s="34">
        <f t="shared" si="941"/>
        <v>0</v>
      </c>
      <c r="AS227" s="34">
        <f t="shared" si="941"/>
        <v>0</v>
      </c>
      <c r="AT227" s="34">
        <f t="shared" si="941"/>
        <v>187619.49046660832</v>
      </c>
      <c r="AU227" s="34">
        <f t="shared" si="941"/>
        <v>110734</v>
      </c>
      <c r="AV227" s="48">
        <f t="shared" si="941"/>
        <v>0</v>
      </c>
      <c r="AW227" s="48">
        <f t="shared" si="941"/>
        <v>0</v>
      </c>
      <c r="AX227" s="48">
        <f t="shared" si="941"/>
        <v>0</v>
      </c>
      <c r="AY227"/>
      <c r="AZ227"/>
      <c r="BA227" s="34">
        <f t="shared" ref="BA227:BS227" si="942">SUBTOTAL(9,BA220:BA226)</f>
        <v>0</v>
      </c>
      <c r="BB227" s="34">
        <f t="shared" si="942"/>
        <v>0</v>
      </c>
      <c r="BC227" s="34">
        <f t="shared" si="942"/>
        <v>0</v>
      </c>
      <c r="BD227" s="34">
        <f t="shared" si="942"/>
        <v>0</v>
      </c>
      <c r="BE227" s="34">
        <f t="shared" si="942"/>
        <v>0</v>
      </c>
      <c r="BF227" s="34">
        <f t="shared" si="942"/>
        <v>0</v>
      </c>
      <c r="BG227" s="34">
        <f t="shared" si="942"/>
        <v>0</v>
      </c>
      <c r="BH227" s="34">
        <f t="shared" si="942"/>
        <v>0</v>
      </c>
      <c r="BI227" s="34">
        <f t="shared" si="942"/>
        <v>0</v>
      </c>
      <c r="BJ227" s="34">
        <f t="shared" si="942"/>
        <v>0</v>
      </c>
      <c r="BK227" s="34">
        <f t="shared" si="942"/>
        <v>0</v>
      </c>
      <c r="BL227" s="34">
        <f t="shared" si="942"/>
        <v>0</v>
      </c>
      <c r="BM227" s="34">
        <f t="shared" si="942"/>
        <v>0</v>
      </c>
      <c r="BN227" s="34">
        <f t="shared" si="942"/>
        <v>0</v>
      </c>
      <c r="BO227" s="34">
        <f t="shared" si="942"/>
        <v>187619.49046660832</v>
      </c>
      <c r="BP227" s="34">
        <f t="shared" si="942"/>
        <v>110734</v>
      </c>
      <c r="BQ227" s="48">
        <f t="shared" si="942"/>
        <v>0</v>
      </c>
      <c r="BR227" s="48">
        <f t="shared" si="942"/>
        <v>0</v>
      </c>
      <c r="BS227" s="48">
        <f t="shared" si="942"/>
        <v>0</v>
      </c>
      <c r="BT227" s="34">
        <f t="shared" ref="BT227:CL227" si="943">SUBTOTAL(9,BT220:BT226)</f>
        <v>0</v>
      </c>
      <c r="BU227" s="34">
        <f t="shared" si="943"/>
        <v>0</v>
      </c>
      <c r="BV227" s="34">
        <f t="shared" si="943"/>
        <v>0</v>
      </c>
      <c r="BW227" s="34">
        <f t="shared" si="943"/>
        <v>0</v>
      </c>
      <c r="BX227" s="34">
        <f t="shared" si="943"/>
        <v>0</v>
      </c>
      <c r="BY227" s="34">
        <f t="shared" si="943"/>
        <v>0</v>
      </c>
      <c r="BZ227" s="34">
        <f t="shared" si="943"/>
        <v>0</v>
      </c>
      <c r="CA227" s="34">
        <f t="shared" si="943"/>
        <v>0</v>
      </c>
      <c r="CB227" s="34">
        <f t="shared" si="943"/>
        <v>0</v>
      </c>
      <c r="CC227" s="34">
        <f t="shared" si="943"/>
        <v>0</v>
      </c>
      <c r="CD227" s="34">
        <f t="shared" si="943"/>
        <v>0</v>
      </c>
      <c r="CE227" s="34">
        <f t="shared" si="943"/>
        <v>0</v>
      </c>
      <c r="CF227" s="34">
        <f t="shared" si="943"/>
        <v>0</v>
      </c>
      <c r="CG227" s="34">
        <f t="shared" si="943"/>
        <v>0</v>
      </c>
      <c r="CH227" s="34">
        <f t="shared" si="943"/>
        <v>187619.49046660832</v>
      </c>
      <c r="CI227" s="34">
        <f t="shared" si="943"/>
        <v>110734</v>
      </c>
      <c r="CJ227" s="64">
        <f t="shared" si="943"/>
        <v>0</v>
      </c>
      <c r="CK227" s="64">
        <f t="shared" si="943"/>
        <v>0</v>
      </c>
      <c r="CL227" s="64">
        <f t="shared" si="943"/>
        <v>0</v>
      </c>
    </row>
    <row r="228" spans="1:90" x14ac:dyDescent="0.25">
      <c r="A228" s="26">
        <v>1469</v>
      </c>
      <c r="B228" s="6">
        <v>600024342</v>
      </c>
      <c r="C228" s="27">
        <v>70839999</v>
      </c>
      <c r="D228" s="28" t="s">
        <v>64</v>
      </c>
      <c r="E228" s="6">
        <v>3114</v>
      </c>
      <c r="F228" s="6" t="s">
        <v>74</v>
      </c>
      <c r="G228" s="6" t="s">
        <v>19</v>
      </c>
      <c r="H228" s="41">
        <f t="shared" ref="H228:H233" si="944">I228+P228</f>
        <v>0</v>
      </c>
      <c r="I228" s="41">
        <f t="shared" ref="I228:I233" si="945">K228+L228+M228+N228+O228</f>
        <v>0</v>
      </c>
      <c r="J228" s="5"/>
      <c r="K228" s="9"/>
      <c r="L228" s="9"/>
      <c r="M228" s="9"/>
      <c r="N228" s="9"/>
      <c r="O228" s="9"/>
      <c r="P228" s="41">
        <f t="shared" ref="P228:P233" si="946">Q228+R228+S228</f>
        <v>0</v>
      </c>
      <c r="Q228" s="9"/>
      <c r="R228" s="9"/>
      <c r="S228" s="9"/>
      <c r="T228" s="73">
        <f t="shared" ref="T228:T233" si="947">(L228+M228+N228)*-1</f>
        <v>0</v>
      </c>
      <c r="U228" s="73">
        <f t="shared" ref="U228:U233" si="948">(Q228+R228)*-1</f>
        <v>0</v>
      </c>
      <c r="V228" s="9">
        <f t="shared" ref="V228:W233" si="949">ROUND(T228*0.65,0)</f>
        <v>0</v>
      </c>
      <c r="W228" s="9">
        <f t="shared" si="949"/>
        <v>0</v>
      </c>
      <c r="X228" s="9">
        <v>52259</v>
      </c>
      <c r="Y228" s="9">
        <v>21350</v>
      </c>
      <c r="Z228" s="78">
        <f t="shared" ref="Z228:Z233" si="950">IF(T228=0,0,ROUND((T228+L228)/X228/10,2))</f>
        <v>0</v>
      </c>
      <c r="AA228" s="78">
        <f t="shared" ref="AA228:AA233" si="951">IF(U228=0,0,ROUND((U228+Q228)/Y228/10,2))</f>
        <v>0</v>
      </c>
      <c r="AB228" s="78">
        <f t="shared" ref="AB228:AB233" si="952">Z228+AA228</f>
        <v>0</v>
      </c>
      <c r="AC228" s="47">
        <v>0</v>
      </c>
      <c r="AD228" s="47">
        <v>0</v>
      </c>
      <c r="AE228" s="47">
        <f t="shared" ref="AE228:AE233" si="953">AC228+AD228</f>
        <v>0</v>
      </c>
      <c r="AF228" s="41">
        <f t="shared" ref="AF228:AF233" si="954">AG228+AN228</f>
        <v>0</v>
      </c>
      <c r="AG228" s="41">
        <f t="shared" ref="AG228:AG233" si="955">AI228+AJ228+AK228+AL228+AM228</f>
        <v>0</v>
      </c>
      <c r="AH228" s="5"/>
      <c r="AI228" s="9"/>
      <c r="AJ228" s="9"/>
      <c r="AK228" s="9"/>
      <c r="AL228" s="9"/>
      <c r="AM228" s="9"/>
      <c r="AN228" s="41">
        <f t="shared" ref="AN228:AN233" si="956">AO228+AP228+AQ228</f>
        <v>0</v>
      </c>
      <c r="AO228" s="9"/>
      <c r="AP228" s="9"/>
      <c r="AQ228" s="9"/>
      <c r="AR228" s="90">
        <f t="shared" ref="AR228:AR233" si="957">((AL228+AK228+AJ228)-((V228)*-1))*-1</f>
        <v>0</v>
      </c>
      <c r="AS228" s="90">
        <f t="shared" ref="AS228:AS233" si="958">((AO228+AP228)-((W228)*-1))*-1</f>
        <v>0</v>
      </c>
      <c r="AT228" s="9">
        <v>52259</v>
      </c>
      <c r="AU228" s="9">
        <v>21350</v>
      </c>
      <c r="AV228" s="95">
        <f t="shared" ref="AV228:AV232" si="959">ROUND((AY228/AT228/10)+(AC228),2)*-1</f>
        <v>0</v>
      </c>
      <c r="AW228" s="95">
        <f t="shared" ref="AW228:AW233" si="960">ROUND((AZ228/AU228/10)+AD228,2)*-1</f>
        <v>0</v>
      </c>
      <c r="AX228" s="95">
        <f t="shared" ref="AX228:AX233" si="961">AV228+AW228</f>
        <v>0</v>
      </c>
      <c r="AY228" s="97">
        <f t="shared" ref="AY228:AY233" si="962">AK228+AL228</f>
        <v>0</v>
      </c>
      <c r="AZ228" s="97">
        <f t="shared" ref="AZ228:AZ233" si="963">AP228</f>
        <v>0</v>
      </c>
      <c r="BA228" s="98">
        <f t="shared" ref="BA228:BA233" si="964">BB228+BI228</f>
        <v>0</v>
      </c>
      <c r="BB228" s="98">
        <f t="shared" ref="BB228:BB233" si="965">BD228+BE228+BF228+BG228+BH228</f>
        <v>0</v>
      </c>
      <c r="BC228" s="99"/>
      <c r="BD228" s="90"/>
      <c r="BE228" s="90"/>
      <c r="BF228" s="90"/>
      <c r="BG228" s="90"/>
      <c r="BH228" s="90"/>
      <c r="BI228" s="98">
        <f t="shared" ref="BI228:BI233" si="966">BJ228+BK228+BL228</f>
        <v>0</v>
      </c>
      <c r="BJ228" s="90"/>
      <c r="BK228" s="90"/>
      <c r="BL228" s="90"/>
      <c r="BM228" s="90">
        <f t="shared" ref="BM228:BM233" si="967">(BE228+BF228+BG228)-(AJ228+AK228+AL228)</f>
        <v>0</v>
      </c>
      <c r="BN228" s="90">
        <f t="shared" ref="BN228:BN233" si="968">(BJ228+BK228)-(AO228+AP228)</f>
        <v>0</v>
      </c>
      <c r="BO228" s="9">
        <v>52259</v>
      </c>
      <c r="BP228" s="9">
        <v>21350</v>
      </c>
      <c r="BQ228" s="95">
        <f t="shared" ref="BQ228:BQ232" si="969">ROUND(((BF228+BG228)-(AK228+AL228))/BO228/10,2)*-1</f>
        <v>0</v>
      </c>
      <c r="BR228" s="95">
        <f t="shared" ref="BR228:BR233" si="970">ROUND(((BK228-AP228)/BP228/10),2)*-1</f>
        <v>0</v>
      </c>
      <c r="BS228" s="95">
        <f t="shared" ref="BS228:BS233" si="971">BQ228+BR228</f>
        <v>0</v>
      </c>
      <c r="BT228" s="98">
        <f t="shared" ref="BT228:BT233" si="972">BU228+CB228</f>
        <v>0</v>
      </c>
      <c r="BU228" s="98">
        <f t="shared" ref="BU228:BU233" si="973">BW228+BX228+BY228+BZ228+CA228</f>
        <v>0</v>
      </c>
      <c r="BV228" s="99"/>
      <c r="BW228" s="90"/>
      <c r="BX228" s="90"/>
      <c r="BY228" s="90"/>
      <c r="BZ228" s="90"/>
      <c r="CA228" s="90"/>
      <c r="CB228" s="98">
        <f t="shared" ref="CB228:CB233" si="974">CC228+CD228+CE228</f>
        <v>0</v>
      </c>
      <c r="CC228" s="90"/>
      <c r="CD228" s="90"/>
      <c r="CE228" s="90"/>
      <c r="CF228" s="90">
        <f t="shared" ref="CF228:CF233" si="975">(BX228+BY228+BZ228)-(BE228+BF228+BG228)</f>
        <v>0</v>
      </c>
      <c r="CG228" s="90">
        <f t="shared" ref="CG228:CG233" si="976">(CC228+CD228)-(BJ228+BK228)</f>
        <v>0</v>
      </c>
      <c r="CH228" s="9">
        <v>52259</v>
      </c>
      <c r="CI228" s="9">
        <v>21350</v>
      </c>
      <c r="CJ228" s="101">
        <f t="shared" ref="CJ228:CJ232" si="977">ROUND(((BY228+BZ228)-(BF228+BG228))/CH228/10,2)*-1</f>
        <v>0</v>
      </c>
      <c r="CK228" s="101">
        <f t="shared" ref="CK228:CK233" si="978">ROUND(((CD228-BK228)/CI228/10),2)*-1</f>
        <v>0</v>
      </c>
      <c r="CL228" s="101">
        <f t="shared" ref="CL228:CL233" si="979">CJ228+CK228</f>
        <v>0</v>
      </c>
    </row>
    <row r="229" spans="1:90" x14ac:dyDescent="0.25">
      <c r="A229" s="5">
        <v>1469</v>
      </c>
      <c r="B229" s="2">
        <v>600024342</v>
      </c>
      <c r="C229" s="7">
        <v>70839999</v>
      </c>
      <c r="D229" s="8" t="s">
        <v>64</v>
      </c>
      <c r="E229" s="2">
        <v>3114</v>
      </c>
      <c r="F229" s="2" t="s">
        <v>75</v>
      </c>
      <c r="G229" s="2" t="s">
        <v>19</v>
      </c>
      <c r="H229" s="41">
        <f t="shared" si="944"/>
        <v>0</v>
      </c>
      <c r="I229" s="41">
        <f t="shared" si="945"/>
        <v>0</v>
      </c>
      <c r="J229" s="5"/>
      <c r="K229" s="9"/>
      <c r="L229" s="9"/>
      <c r="M229" s="9"/>
      <c r="N229" s="9"/>
      <c r="O229" s="9"/>
      <c r="P229" s="41">
        <f t="shared" si="946"/>
        <v>0</v>
      </c>
      <c r="Q229" s="9"/>
      <c r="R229" s="9"/>
      <c r="S229" s="9"/>
      <c r="T229" s="73">
        <f t="shared" si="947"/>
        <v>0</v>
      </c>
      <c r="U229" s="73">
        <f t="shared" si="948"/>
        <v>0</v>
      </c>
      <c r="V229" s="9">
        <f t="shared" si="949"/>
        <v>0</v>
      </c>
      <c r="W229" s="9">
        <f t="shared" si="949"/>
        <v>0</v>
      </c>
      <c r="X229" s="9">
        <v>52259</v>
      </c>
      <c r="Y229" s="9">
        <v>21350</v>
      </c>
      <c r="Z229" s="78">
        <f t="shared" si="950"/>
        <v>0</v>
      </c>
      <c r="AA229" s="78">
        <f t="shared" si="951"/>
        <v>0</v>
      </c>
      <c r="AB229" s="78">
        <f t="shared" si="952"/>
        <v>0</v>
      </c>
      <c r="AC229" s="47">
        <v>0</v>
      </c>
      <c r="AD229" s="47">
        <v>0</v>
      </c>
      <c r="AE229" s="47">
        <f t="shared" si="953"/>
        <v>0</v>
      </c>
      <c r="AF229" s="41">
        <f t="shared" si="954"/>
        <v>0</v>
      </c>
      <c r="AG229" s="41">
        <f t="shared" si="955"/>
        <v>0</v>
      </c>
      <c r="AH229" s="5"/>
      <c r="AI229" s="9"/>
      <c r="AJ229" s="9"/>
      <c r="AK229" s="9"/>
      <c r="AL229" s="9"/>
      <c r="AM229" s="9"/>
      <c r="AN229" s="41">
        <f t="shared" si="956"/>
        <v>0</v>
      </c>
      <c r="AO229" s="9"/>
      <c r="AP229" s="9"/>
      <c r="AQ229" s="9"/>
      <c r="AR229" s="90">
        <f t="shared" si="957"/>
        <v>0</v>
      </c>
      <c r="AS229" s="90">
        <f t="shared" si="958"/>
        <v>0</v>
      </c>
      <c r="AT229" s="9">
        <v>52259</v>
      </c>
      <c r="AU229" s="9">
        <v>21350</v>
      </c>
      <c r="AV229" s="95">
        <f t="shared" si="959"/>
        <v>0</v>
      </c>
      <c r="AW229" s="95">
        <f t="shared" si="960"/>
        <v>0</v>
      </c>
      <c r="AX229" s="95">
        <f t="shared" si="961"/>
        <v>0</v>
      </c>
      <c r="AY229" s="97">
        <f t="shared" si="962"/>
        <v>0</v>
      </c>
      <c r="AZ229" s="97">
        <f t="shared" si="963"/>
        <v>0</v>
      </c>
      <c r="BA229" s="98">
        <f t="shared" si="964"/>
        <v>0</v>
      </c>
      <c r="BB229" s="98">
        <f t="shared" si="965"/>
        <v>0</v>
      </c>
      <c r="BC229" s="99"/>
      <c r="BD229" s="90"/>
      <c r="BE229" s="90"/>
      <c r="BF229" s="90"/>
      <c r="BG229" s="90"/>
      <c r="BH229" s="90"/>
      <c r="BI229" s="98">
        <f t="shared" si="966"/>
        <v>0</v>
      </c>
      <c r="BJ229" s="90"/>
      <c r="BK229" s="90"/>
      <c r="BL229" s="90"/>
      <c r="BM229" s="90">
        <f t="shared" si="967"/>
        <v>0</v>
      </c>
      <c r="BN229" s="90">
        <f t="shared" si="968"/>
        <v>0</v>
      </c>
      <c r="BO229" s="9">
        <v>52259</v>
      </c>
      <c r="BP229" s="9">
        <v>21350</v>
      </c>
      <c r="BQ229" s="95">
        <f t="shared" si="969"/>
        <v>0</v>
      </c>
      <c r="BR229" s="95">
        <f t="shared" si="970"/>
        <v>0</v>
      </c>
      <c r="BS229" s="95">
        <f t="shared" si="971"/>
        <v>0</v>
      </c>
      <c r="BT229" s="98">
        <f t="shared" si="972"/>
        <v>0</v>
      </c>
      <c r="BU229" s="98">
        <f t="shared" si="973"/>
        <v>0</v>
      </c>
      <c r="BV229" s="99"/>
      <c r="BW229" s="90"/>
      <c r="BX229" s="90"/>
      <c r="BY229" s="90"/>
      <c r="BZ229" s="90"/>
      <c r="CA229" s="90"/>
      <c r="CB229" s="98">
        <f t="shared" si="974"/>
        <v>0</v>
      </c>
      <c r="CC229" s="90"/>
      <c r="CD229" s="90"/>
      <c r="CE229" s="90"/>
      <c r="CF229" s="90">
        <f t="shared" si="975"/>
        <v>0</v>
      </c>
      <c r="CG229" s="90">
        <f t="shared" si="976"/>
        <v>0</v>
      </c>
      <c r="CH229" s="9">
        <v>52259</v>
      </c>
      <c r="CI229" s="9">
        <v>21350</v>
      </c>
      <c r="CJ229" s="101">
        <f t="shared" si="977"/>
        <v>0</v>
      </c>
      <c r="CK229" s="101">
        <f t="shared" si="978"/>
        <v>0</v>
      </c>
      <c r="CL229" s="101">
        <f t="shared" si="979"/>
        <v>0</v>
      </c>
    </row>
    <row r="230" spans="1:90" x14ac:dyDescent="0.25">
      <c r="A230" s="5">
        <v>1469</v>
      </c>
      <c r="B230" s="2">
        <v>600024342</v>
      </c>
      <c r="C230" s="7">
        <v>70839999</v>
      </c>
      <c r="D230" s="8" t="s">
        <v>64</v>
      </c>
      <c r="E230" s="20">
        <v>3114</v>
      </c>
      <c r="F230" s="20" t="s">
        <v>110</v>
      </c>
      <c r="G230" s="20" t="s">
        <v>96</v>
      </c>
      <c r="H230" s="41">
        <f t="shared" si="944"/>
        <v>0</v>
      </c>
      <c r="I230" s="41">
        <f t="shared" si="945"/>
        <v>0</v>
      </c>
      <c r="J230" s="5"/>
      <c r="K230" s="9"/>
      <c r="L230" s="9"/>
      <c r="M230" s="9"/>
      <c r="N230" s="9"/>
      <c r="O230" s="9"/>
      <c r="P230" s="41">
        <f t="shared" si="946"/>
        <v>0</v>
      </c>
      <c r="Q230" s="9"/>
      <c r="R230" s="9"/>
      <c r="S230" s="9"/>
      <c r="T230" s="73">
        <f t="shared" si="947"/>
        <v>0</v>
      </c>
      <c r="U230" s="73">
        <f t="shared" si="948"/>
        <v>0</v>
      </c>
      <c r="V230" s="9">
        <f t="shared" si="949"/>
        <v>0</v>
      </c>
      <c r="W230" s="9">
        <f t="shared" si="949"/>
        <v>0</v>
      </c>
      <c r="X230" s="46" t="s">
        <v>225</v>
      </c>
      <c r="Y230" s="46" t="s">
        <v>225</v>
      </c>
      <c r="Z230" s="78">
        <f t="shared" si="950"/>
        <v>0</v>
      </c>
      <c r="AA230" s="78">
        <f t="shared" si="951"/>
        <v>0</v>
      </c>
      <c r="AB230" s="78">
        <f t="shared" si="952"/>
        <v>0</v>
      </c>
      <c r="AC230" s="47">
        <v>0</v>
      </c>
      <c r="AD230" s="47">
        <v>0</v>
      </c>
      <c r="AE230" s="47">
        <f t="shared" si="953"/>
        <v>0</v>
      </c>
      <c r="AF230" s="41">
        <f t="shared" si="954"/>
        <v>0</v>
      </c>
      <c r="AG230" s="41">
        <f t="shared" si="955"/>
        <v>0</v>
      </c>
      <c r="AH230" s="5"/>
      <c r="AI230" s="9"/>
      <c r="AJ230" s="9"/>
      <c r="AK230" s="9"/>
      <c r="AL230" s="9"/>
      <c r="AM230" s="9"/>
      <c r="AN230" s="41">
        <f t="shared" si="956"/>
        <v>0</v>
      </c>
      <c r="AO230" s="9"/>
      <c r="AP230" s="9"/>
      <c r="AQ230" s="9"/>
      <c r="AR230" s="90">
        <f t="shared" si="957"/>
        <v>0</v>
      </c>
      <c r="AS230" s="90">
        <f t="shared" si="958"/>
        <v>0</v>
      </c>
      <c r="AT230" s="46" t="s">
        <v>225</v>
      </c>
      <c r="AU230" s="46" t="s">
        <v>225</v>
      </c>
      <c r="AV230" s="95">
        <v>0</v>
      </c>
      <c r="AW230" s="95">
        <v>0</v>
      </c>
      <c r="AX230" s="95">
        <f t="shared" si="961"/>
        <v>0</v>
      </c>
      <c r="AY230" s="97">
        <f t="shared" si="962"/>
        <v>0</v>
      </c>
      <c r="AZ230" s="97">
        <f t="shared" si="963"/>
        <v>0</v>
      </c>
      <c r="BA230" s="98">
        <f t="shared" si="964"/>
        <v>0</v>
      </c>
      <c r="BB230" s="98">
        <f t="shared" si="965"/>
        <v>0</v>
      </c>
      <c r="BC230" s="99"/>
      <c r="BD230" s="90"/>
      <c r="BE230" s="90"/>
      <c r="BF230" s="90"/>
      <c r="BG230" s="90"/>
      <c r="BH230" s="90"/>
      <c r="BI230" s="98">
        <f t="shared" si="966"/>
        <v>0</v>
      </c>
      <c r="BJ230" s="90"/>
      <c r="BK230" s="90"/>
      <c r="BL230" s="90"/>
      <c r="BM230" s="90">
        <f t="shared" si="967"/>
        <v>0</v>
      </c>
      <c r="BN230" s="90">
        <f t="shared" si="968"/>
        <v>0</v>
      </c>
      <c r="BO230" s="46" t="s">
        <v>225</v>
      </c>
      <c r="BP230" s="46" t="s">
        <v>225</v>
      </c>
      <c r="BQ230" s="95">
        <v>0</v>
      </c>
      <c r="BR230" s="95">
        <v>0</v>
      </c>
      <c r="BS230" s="95">
        <f t="shared" si="971"/>
        <v>0</v>
      </c>
      <c r="BT230" s="98">
        <f t="shared" si="972"/>
        <v>0</v>
      </c>
      <c r="BU230" s="98">
        <f t="shared" si="973"/>
        <v>0</v>
      </c>
      <c r="BV230" s="99"/>
      <c r="BW230" s="90"/>
      <c r="BX230" s="90"/>
      <c r="BY230" s="90"/>
      <c r="BZ230" s="90"/>
      <c r="CA230" s="90"/>
      <c r="CB230" s="98">
        <f t="shared" si="974"/>
        <v>0</v>
      </c>
      <c r="CC230" s="90"/>
      <c r="CD230" s="90"/>
      <c r="CE230" s="90"/>
      <c r="CF230" s="90">
        <f t="shared" si="975"/>
        <v>0</v>
      </c>
      <c r="CG230" s="90">
        <f t="shared" si="976"/>
        <v>0</v>
      </c>
      <c r="CH230" s="46" t="s">
        <v>225</v>
      </c>
      <c r="CI230" s="46" t="s">
        <v>225</v>
      </c>
      <c r="CJ230" s="101">
        <v>0</v>
      </c>
      <c r="CK230" s="101">
        <v>0</v>
      </c>
      <c r="CL230" s="101">
        <f t="shared" si="979"/>
        <v>0</v>
      </c>
    </row>
    <row r="231" spans="1:90" x14ac:dyDescent="0.25">
      <c r="A231" s="5">
        <v>1469</v>
      </c>
      <c r="B231" s="2">
        <v>600024342</v>
      </c>
      <c r="C231" s="7">
        <v>70839999</v>
      </c>
      <c r="D231" s="8" t="s">
        <v>64</v>
      </c>
      <c r="E231" s="2">
        <v>3141</v>
      </c>
      <c r="F231" s="2" t="s">
        <v>20</v>
      </c>
      <c r="G231" s="7" t="s">
        <v>96</v>
      </c>
      <c r="H231" s="41">
        <f t="shared" si="944"/>
        <v>0</v>
      </c>
      <c r="I231" s="41">
        <f t="shared" si="945"/>
        <v>0</v>
      </c>
      <c r="J231" s="5"/>
      <c r="K231" s="9"/>
      <c r="L231" s="9"/>
      <c r="M231" s="9"/>
      <c r="N231" s="9"/>
      <c r="O231" s="9"/>
      <c r="P231" s="41">
        <f t="shared" si="946"/>
        <v>0</v>
      </c>
      <c r="Q231" s="9"/>
      <c r="R231" s="9"/>
      <c r="S231" s="9"/>
      <c r="T231" s="73">
        <f t="shared" si="947"/>
        <v>0</v>
      </c>
      <c r="U231" s="73">
        <f t="shared" si="948"/>
        <v>0</v>
      </c>
      <c r="V231" s="9">
        <f t="shared" si="949"/>
        <v>0</v>
      </c>
      <c r="W231" s="9">
        <f t="shared" si="949"/>
        <v>0</v>
      </c>
      <c r="X231" s="46" t="s">
        <v>225</v>
      </c>
      <c r="Y231" s="9">
        <v>26460</v>
      </c>
      <c r="Z231" s="78">
        <f t="shared" si="950"/>
        <v>0</v>
      </c>
      <c r="AA231" s="78">
        <f t="shared" si="951"/>
        <v>0</v>
      </c>
      <c r="AB231" s="78">
        <f t="shared" si="952"/>
        <v>0</v>
      </c>
      <c r="AC231" s="47">
        <v>0</v>
      </c>
      <c r="AD231" s="47">
        <v>0</v>
      </c>
      <c r="AE231" s="47">
        <f t="shared" si="953"/>
        <v>0</v>
      </c>
      <c r="AF231" s="41">
        <f t="shared" si="954"/>
        <v>0</v>
      </c>
      <c r="AG231" s="41">
        <f t="shared" si="955"/>
        <v>0</v>
      </c>
      <c r="AH231" s="5"/>
      <c r="AI231" s="9"/>
      <c r="AJ231" s="9"/>
      <c r="AK231" s="9"/>
      <c r="AL231" s="9"/>
      <c r="AM231" s="9"/>
      <c r="AN231" s="41">
        <f t="shared" si="956"/>
        <v>0</v>
      </c>
      <c r="AO231" s="9"/>
      <c r="AP231" s="9"/>
      <c r="AQ231" s="9"/>
      <c r="AR231" s="90">
        <f t="shared" si="957"/>
        <v>0</v>
      </c>
      <c r="AS231" s="90">
        <f t="shared" si="958"/>
        <v>0</v>
      </c>
      <c r="AT231" s="46" t="s">
        <v>225</v>
      </c>
      <c r="AU231" s="9">
        <v>26460</v>
      </c>
      <c r="AV231" s="95">
        <v>0</v>
      </c>
      <c r="AW231" s="95">
        <f t="shared" si="960"/>
        <v>0</v>
      </c>
      <c r="AX231" s="95">
        <f t="shared" si="961"/>
        <v>0</v>
      </c>
      <c r="AY231" s="97">
        <f t="shared" si="962"/>
        <v>0</v>
      </c>
      <c r="AZ231" s="97">
        <f t="shared" si="963"/>
        <v>0</v>
      </c>
      <c r="BA231" s="98">
        <f t="shared" si="964"/>
        <v>0</v>
      </c>
      <c r="BB231" s="98">
        <f t="shared" si="965"/>
        <v>0</v>
      </c>
      <c r="BC231" s="99"/>
      <c r="BD231" s="90"/>
      <c r="BE231" s="90"/>
      <c r="BF231" s="90"/>
      <c r="BG231" s="90"/>
      <c r="BH231" s="90"/>
      <c r="BI231" s="98">
        <f t="shared" si="966"/>
        <v>0</v>
      </c>
      <c r="BJ231" s="90"/>
      <c r="BK231" s="90"/>
      <c r="BL231" s="90"/>
      <c r="BM231" s="90">
        <f t="shared" si="967"/>
        <v>0</v>
      </c>
      <c r="BN231" s="90">
        <f t="shared" si="968"/>
        <v>0</v>
      </c>
      <c r="BO231" s="46" t="s">
        <v>225</v>
      </c>
      <c r="BP231" s="9">
        <v>26460</v>
      </c>
      <c r="BQ231" s="95">
        <v>0</v>
      </c>
      <c r="BR231" s="95">
        <f t="shared" si="970"/>
        <v>0</v>
      </c>
      <c r="BS231" s="95">
        <f t="shared" si="971"/>
        <v>0</v>
      </c>
      <c r="BT231" s="98">
        <f t="shared" si="972"/>
        <v>0</v>
      </c>
      <c r="BU231" s="98">
        <f t="shared" si="973"/>
        <v>0</v>
      </c>
      <c r="BV231" s="99"/>
      <c r="BW231" s="90"/>
      <c r="BX231" s="90"/>
      <c r="BY231" s="90"/>
      <c r="BZ231" s="90"/>
      <c r="CA231" s="90"/>
      <c r="CB231" s="98">
        <f t="shared" si="974"/>
        <v>0</v>
      </c>
      <c r="CC231" s="90"/>
      <c r="CD231" s="90"/>
      <c r="CE231" s="90"/>
      <c r="CF231" s="90">
        <f t="shared" si="975"/>
        <v>0</v>
      </c>
      <c r="CG231" s="90">
        <f t="shared" si="976"/>
        <v>0</v>
      </c>
      <c r="CH231" s="46" t="s">
        <v>225</v>
      </c>
      <c r="CI231" s="9">
        <v>26460</v>
      </c>
      <c r="CJ231" s="101">
        <v>0</v>
      </c>
      <c r="CK231" s="101">
        <f t="shared" si="978"/>
        <v>0</v>
      </c>
      <c r="CL231" s="101">
        <f t="shared" si="979"/>
        <v>0</v>
      </c>
    </row>
    <row r="232" spans="1:90" x14ac:dyDescent="0.25">
      <c r="A232" s="5">
        <v>1469</v>
      </c>
      <c r="B232" s="2">
        <v>600024342</v>
      </c>
      <c r="C232" s="7">
        <v>70839999</v>
      </c>
      <c r="D232" s="8" t="s">
        <v>64</v>
      </c>
      <c r="E232" s="2">
        <v>3143</v>
      </c>
      <c r="F232" s="2" t="s">
        <v>55</v>
      </c>
      <c r="G232" s="2" t="s">
        <v>19</v>
      </c>
      <c r="H232" s="41">
        <f t="shared" si="944"/>
        <v>0</v>
      </c>
      <c r="I232" s="41">
        <f t="shared" si="945"/>
        <v>0</v>
      </c>
      <c r="J232" s="5"/>
      <c r="K232" s="9"/>
      <c r="L232" s="9"/>
      <c r="M232" s="9"/>
      <c r="N232" s="9"/>
      <c r="O232" s="9"/>
      <c r="P232" s="41">
        <f t="shared" si="946"/>
        <v>0</v>
      </c>
      <c r="Q232" s="9"/>
      <c r="R232" s="9"/>
      <c r="S232" s="9"/>
      <c r="T232" s="73">
        <f t="shared" si="947"/>
        <v>0</v>
      </c>
      <c r="U232" s="73">
        <f t="shared" si="948"/>
        <v>0</v>
      </c>
      <c r="V232" s="9">
        <f t="shared" si="949"/>
        <v>0</v>
      </c>
      <c r="W232" s="9">
        <f t="shared" si="949"/>
        <v>0</v>
      </c>
      <c r="X232" s="9">
        <v>40555</v>
      </c>
      <c r="Y232" s="46" t="s">
        <v>225</v>
      </c>
      <c r="Z232" s="78">
        <f t="shared" si="950"/>
        <v>0</v>
      </c>
      <c r="AA232" s="78">
        <f t="shared" si="951"/>
        <v>0</v>
      </c>
      <c r="AB232" s="78">
        <f t="shared" si="952"/>
        <v>0</v>
      </c>
      <c r="AC232" s="47">
        <v>0</v>
      </c>
      <c r="AD232" s="47">
        <v>0</v>
      </c>
      <c r="AE232" s="47">
        <f t="shared" si="953"/>
        <v>0</v>
      </c>
      <c r="AF232" s="41">
        <f t="shared" si="954"/>
        <v>0</v>
      </c>
      <c r="AG232" s="41">
        <f t="shared" si="955"/>
        <v>0</v>
      </c>
      <c r="AH232" s="5"/>
      <c r="AI232" s="9"/>
      <c r="AJ232" s="9"/>
      <c r="AK232" s="9"/>
      <c r="AL232" s="9"/>
      <c r="AM232" s="9"/>
      <c r="AN232" s="41">
        <f t="shared" si="956"/>
        <v>0</v>
      </c>
      <c r="AO232" s="9"/>
      <c r="AP232" s="9"/>
      <c r="AQ232" s="9"/>
      <c r="AR232" s="90">
        <f t="shared" si="957"/>
        <v>0</v>
      </c>
      <c r="AS232" s="90">
        <f t="shared" si="958"/>
        <v>0</v>
      </c>
      <c r="AT232" s="9">
        <v>40555</v>
      </c>
      <c r="AU232" s="46" t="s">
        <v>225</v>
      </c>
      <c r="AV232" s="95">
        <f t="shared" si="959"/>
        <v>0</v>
      </c>
      <c r="AW232" s="95">
        <v>0</v>
      </c>
      <c r="AX232" s="95">
        <f t="shared" si="961"/>
        <v>0</v>
      </c>
      <c r="AY232" s="97">
        <f t="shared" si="962"/>
        <v>0</v>
      </c>
      <c r="AZ232" s="97">
        <f t="shared" si="963"/>
        <v>0</v>
      </c>
      <c r="BA232" s="98">
        <f t="shared" si="964"/>
        <v>0</v>
      </c>
      <c r="BB232" s="98">
        <f t="shared" si="965"/>
        <v>0</v>
      </c>
      <c r="BC232" s="99"/>
      <c r="BD232" s="90"/>
      <c r="BE232" s="90"/>
      <c r="BF232" s="90"/>
      <c r="BG232" s="90"/>
      <c r="BH232" s="90"/>
      <c r="BI232" s="98">
        <f t="shared" si="966"/>
        <v>0</v>
      </c>
      <c r="BJ232" s="90"/>
      <c r="BK232" s="90"/>
      <c r="BL232" s="90"/>
      <c r="BM232" s="90">
        <f t="shared" si="967"/>
        <v>0</v>
      </c>
      <c r="BN232" s="90">
        <f t="shared" si="968"/>
        <v>0</v>
      </c>
      <c r="BO232" s="9">
        <v>40555</v>
      </c>
      <c r="BP232" s="46" t="s">
        <v>225</v>
      </c>
      <c r="BQ232" s="95">
        <f t="shared" si="969"/>
        <v>0</v>
      </c>
      <c r="BR232" s="95">
        <v>0</v>
      </c>
      <c r="BS232" s="95">
        <f t="shared" si="971"/>
        <v>0</v>
      </c>
      <c r="BT232" s="98">
        <f t="shared" si="972"/>
        <v>0</v>
      </c>
      <c r="BU232" s="98">
        <f t="shared" si="973"/>
        <v>0</v>
      </c>
      <c r="BV232" s="99"/>
      <c r="BW232" s="90"/>
      <c r="BX232" s="90"/>
      <c r="BY232" s="90"/>
      <c r="BZ232" s="90"/>
      <c r="CA232" s="90"/>
      <c r="CB232" s="98">
        <f t="shared" si="974"/>
        <v>0</v>
      </c>
      <c r="CC232" s="90"/>
      <c r="CD232" s="90"/>
      <c r="CE232" s="90"/>
      <c r="CF232" s="90">
        <f t="shared" si="975"/>
        <v>0</v>
      </c>
      <c r="CG232" s="90">
        <f t="shared" si="976"/>
        <v>0</v>
      </c>
      <c r="CH232" s="9">
        <v>40555</v>
      </c>
      <c r="CI232" s="46" t="s">
        <v>225</v>
      </c>
      <c r="CJ232" s="101">
        <f t="shared" si="977"/>
        <v>0</v>
      </c>
      <c r="CK232" s="101">
        <v>0</v>
      </c>
      <c r="CL232" s="101">
        <f t="shared" si="979"/>
        <v>0</v>
      </c>
    </row>
    <row r="233" spans="1:90" x14ac:dyDescent="0.25">
      <c r="A233" s="5">
        <v>1469</v>
      </c>
      <c r="B233" s="2">
        <v>600024342</v>
      </c>
      <c r="C233" s="7">
        <v>70839999</v>
      </c>
      <c r="D233" s="8" t="s">
        <v>64</v>
      </c>
      <c r="E233" s="2">
        <v>3143</v>
      </c>
      <c r="F233" s="2" t="s">
        <v>95</v>
      </c>
      <c r="G233" s="7" t="s">
        <v>96</v>
      </c>
      <c r="H233" s="41">
        <f t="shared" si="944"/>
        <v>0</v>
      </c>
      <c r="I233" s="41">
        <f t="shared" si="945"/>
        <v>0</v>
      </c>
      <c r="J233" s="5"/>
      <c r="K233" s="9"/>
      <c r="L233" s="9"/>
      <c r="M233" s="9"/>
      <c r="N233" s="9"/>
      <c r="O233" s="9"/>
      <c r="P233" s="41">
        <f t="shared" si="946"/>
        <v>0</v>
      </c>
      <c r="Q233" s="9"/>
      <c r="R233" s="9"/>
      <c r="S233" s="9"/>
      <c r="T233" s="73">
        <f t="shared" si="947"/>
        <v>0</v>
      </c>
      <c r="U233" s="73">
        <f t="shared" si="948"/>
        <v>0</v>
      </c>
      <c r="V233" s="9">
        <f t="shared" si="949"/>
        <v>0</v>
      </c>
      <c r="W233" s="9">
        <f t="shared" si="949"/>
        <v>0</v>
      </c>
      <c r="X233" s="46" t="s">
        <v>225</v>
      </c>
      <c r="Y233" s="9">
        <v>21384</v>
      </c>
      <c r="Z233" s="78">
        <f t="shared" si="950"/>
        <v>0</v>
      </c>
      <c r="AA233" s="78">
        <f t="shared" si="951"/>
        <v>0</v>
      </c>
      <c r="AB233" s="78">
        <f t="shared" si="952"/>
        <v>0</v>
      </c>
      <c r="AC233" s="47">
        <v>0</v>
      </c>
      <c r="AD233" s="47">
        <v>0</v>
      </c>
      <c r="AE233" s="47">
        <f t="shared" si="953"/>
        <v>0</v>
      </c>
      <c r="AF233" s="41">
        <f t="shared" si="954"/>
        <v>0</v>
      </c>
      <c r="AG233" s="41">
        <f t="shared" si="955"/>
        <v>0</v>
      </c>
      <c r="AH233" s="5"/>
      <c r="AI233" s="9"/>
      <c r="AJ233" s="9"/>
      <c r="AK233" s="9"/>
      <c r="AL233" s="9"/>
      <c r="AM233" s="9"/>
      <c r="AN233" s="41">
        <f t="shared" si="956"/>
        <v>0</v>
      </c>
      <c r="AO233" s="9"/>
      <c r="AP233" s="9"/>
      <c r="AQ233" s="9"/>
      <c r="AR233" s="90">
        <f t="shared" si="957"/>
        <v>0</v>
      </c>
      <c r="AS233" s="90">
        <f t="shared" si="958"/>
        <v>0</v>
      </c>
      <c r="AT233" s="46" t="s">
        <v>225</v>
      </c>
      <c r="AU233" s="9">
        <v>21384</v>
      </c>
      <c r="AV233" s="95">
        <v>0</v>
      </c>
      <c r="AW233" s="95">
        <f t="shared" si="960"/>
        <v>0</v>
      </c>
      <c r="AX233" s="95">
        <f t="shared" si="961"/>
        <v>0</v>
      </c>
      <c r="AY233" s="97">
        <f t="shared" si="962"/>
        <v>0</v>
      </c>
      <c r="AZ233" s="97">
        <f t="shared" si="963"/>
        <v>0</v>
      </c>
      <c r="BA233" s="98">
        <f t="shared" si="964"/>
        <v>0</v>
      </c>
      <c r="BB233" s="98">
        <f t="shared" si="965"/>
        <v>0</v>
      </c>
      <c r="BC233" s="99"/>
      <c r="BD233" s="90"/>
      <c r="BE233" s="90"/>
      <c r="BF233" s="90"/>
      <c r="BG233" s="90"/>
      <c r="BH233" s="90"/>
      <c r="BI233" s="98">
        <f t="shared" si="966"/>
        <v>0</v>
      </c>
      <c r="BJ233" s="90"/>
      <c r="BK233" s="90"/>
      <c r="BL233" s="90"/>
      <c r="BM233" s="90">
        <f t="shared" si="967"/>
        <v>0</v>
      </c>
      <c r="BN233" s="90">
        <f t="shared" si="968"/>
        <v>0</v>
      </c>
      <c r="BO233" s="46" t="s">
        <v>225</v>
      </c>
      <c r="BP233" s="9">
        <v>21384</v>
      </c>
      <c r="BQ233" s="95">
        <v>0</v>
      </c>
      <c r="BR233" s="95">
        <f t="shared" si="970"/>
        <v>0</v>
      </c>
      <c r="BS233" s="95">
        <f t="shared" si="971"/>
        <v>0</v>
      </c>
      <c r="BT233" s="98">
        <f t="shared" si="972"/>
        <v>0</v>
      </c>
      <c r="BU233" s="98">
        <f t="shared" si="973"/>
        <v>0</v>
      </c>
      <c r="BV233" s="99"/>
      <c r="BW233" s="90"/>
      <c r="BX233" s="90"/>
      <c r="BY233" s="90"/>
      <c r="BZ233" s="90"/>
      <c r="CA233" s="90"/>
      <c r="CB233" s="98">
        <f t="shared" si="974"/>
        <v>0</v>
      </c>
      <c r="CC233" s="90"/>
      <c r="CD233" s="90"/>
      <c r="CE233" s="90"/>
      <c r="CF233" s="90">
        <f t="shared" si="975"/>
        <v>0</v>
      </c>
      <c r="CG233" s="90">
        <f t="shared" si="976"/>
        <v>0</v>
      </c>
      <c r="CH233" s="46" t="s">
        <v>225</v>
      </c>
      <c r="CI233" s="9">
        <v>21384</v>
      </c>
      <c r="CJ233" s="101">
        <v>0</v>
      </c>
      <c r="CK233" s="101">
        <f t="shared" si="978"/>
        <v>0</v>
      </c>
      <c r="CL233" s="101">
        <f t="shared" si="979"/>
        <v>0</v>
      </c>
    </row>
    <row r="234" spans="1:90" x14ac:dyDescent="0.25">
      <c r="A234" s="30"/>
      <c r="B234" s="31"/>
      <c r="C234" s="32"/>
      <c r="D234" s="33" t="s">
        <v>191</v>
      </c>
      <c r="E234" s="31"/>
      <c r="F234" s="31"/>
      <c r="G234" s="32"/>
      <c r="H234" s="34">
        <f t="shared" ref="H234:AB234" si="980">SUBTOTAL(9,H228:H233)</f>
        <v>0</v>
      </c>
      <c r="I234" s="34">
        <f t="shared" si="980"/>
        <v>0</v>
      </c>
      <c r="J234" s="34">
        <f t="shared" si="980"/>
        <v>0</v>
      </c>
      <c r="K234" s="34">
        <f t="shared" si="980"/>
        <v>0</v>
      </c>
      <c r="L234" s="34">
        <f t="shared" si="980"/>
        <v>0</v>
      </c>
      <c r="M234" s="34">
        <f t="shared" si="980"/>
        <v>0</v>
      </c>
      <c r="N234" s="34">
        <f t="shared" si="980"/>
        <v>0</v>
      </c>
      <c r="O234" s="34">
        <f t="shared" si="980"/>
        <v>0</v>
      </c>
      <c r="P234" s="34">
        <f t="shared" si="980"/>
        <v>0</v>
      </c>
      <c r="Q234" s="34">
        <f t="shared" si="980"/>
        <v>0</v>
      </c>
      <c r="R234" s="34">
        <f t="shared" si="980"/>
        <v>0</v>
      </c>
      <c r="S234" s="34">
        <f t="shared" si="980"/>
        <v>0</v>
      </c>
      <c r="T234" s="34">
        <f t="shared" si="980"/>
        <v>0</v>
      </c>
      <c r="U234" s="34">
        <f t="shared" si="980"/>
        <v>0</v>
      </c>
      <c r="V234" s="34">
        <f t="shared" si="980"/>
        <v>0</v>
      </c>
      <c r="W234" s="34">
        <f t="shared" si="980"/>
        <v>0</v>
      </c>
      <c r="X234" s="34">
        <f t="shared" si="980"/>
        <v>145073</v>
      </c>
      <c r="Y234" s="34">
        <f t="shared" si="980"/>
        <v>90544</v>
      </c>
      <c r="Z234" s="48">
        <f t="shared" si="980"/>
        <v>0</v>
      </c>
      <c r="AA234" s="48">
        <f t="shared" si="980"/>
        <v>0</v>
      </c>
      <c r="AB234" s="48">
        <f t="shared" si="980"/>
        <v>0</v>
      </c>
      <c r="AC234" s="48">
        <v>0</v>
      </c>
      <c r="AD234" s="48">
        <v>0</v>
      </c>
      <c r="AE234" s="48">
        <f t="shared" ref="AE234:AX234" si="981">SUBTOTAL(9,AE228:AE233)</f>
        <v>0</v>
      </c>
      <c r="AF234" s="34">
        <f t="shared" si="981"/>
        <v>0</v>
      </c>
      <c r="AG234" s="34">
        <f t="shared" si="981"/>
        <v>0</v>
      </c>
      <c r="AH234" s="34">
        <f t="shared" si="981"/>
        <v>0</v>
      </c>
      <c r="AI234" s="34">
        <f t="shared" si="981"/>
        <v>0</v>
      </c>
      <c r="AJ234" s="34">
        <f t="shared" si="981"/>
        <v>0</v>
      </c>
      <c r="AK234" s="34">
        <f t="shared" si="981"/>
        <v>0</v>
      </c>
      <c r="AL234" s="34">
        <f t="shared" si="981"/>
        <v>0</v>
      </c>
      <c r="AM234" s="34">
        <f t="shared" si="981"/>
        <v>0</v>
      </c>
      <c r="AN234" s="34">
        <f t="shared" si="981"/>
        <v>0</v>
      </c>
      <c r="AO234" s="34">
        <f t="shared" si="981"/>
        <v>0</v>
      </c>
      <c r="AP234" s="34">
        <f t="shared" si="981"/>
        <v>0</v>
      </c>
      <c r="AQ234" s="34">
        <f t="shared" si="981"/>
        <v>0</v>
      </c>
      <c r="AR234" s="34">
        <f t="shared" si="981"/>
        <v>0</v>
      </c>
      <c r="AS234" s="34">
        <f t="shared" si="981"/>
        <v>0</v>
      </c>
      <c r="AT234" s="34">
        <f t="shared" si="981"/>
        <v>145073</v>
      </c>
      <c r="AU234" s="34">
        <f t="shared" si="981"/>
        <v>90544</v>
      </c>
      <c r="AV234" s="48">
        <f t="shared" si="981"/>
        <v>0</v>
      </c>
      <c r="AW234" s="48">
        <f t="shared" si="981"/>
        <v>0</v>
      </c>
      <c r="AX234" s="48">
        <f t="shared" si="981"/>
        <v>0</v>
      </c>
      <c r="AY234"/>
      <c r="AZ234"/>
      <c r="BA234" s="34">
        <f t="shared" ref="BA234:BS234" si="982">SUBTOTAL(9,BA228:BA233)</f>
        <v>0</v>
      </c>
      <c r="BB234" s="34">
        <f t="shared" si="982"/>
        <v>0</v>
      </c>
      <c r="BC234" s="34">
        <f t="shared" si="982"/>
        <v>0</v>
      </c>
      <c r="BD234" s="34">
        <f t="shared" si="982"/>
        <v>0</v>
      </c>
      <c r="BE234" s="34">
        <f t="shared" si="982"/>
        <v>0</v>
      </c>
      <c r="BF234" s="34">
        <f t="shared" si="982"/>
        <v>0</v>
      </c>
      <c r="BG234" s="34">
        <f t="shared" si="982"/>
        <v>0</v>
      </c>
      <c r="BH234" s="34">
        <f t="shared" si="982"/>
        <v>0</v>
      </c>
      <c r="BI234" s="34">
        <f t="shared" si="982"/>
        <v>0</v>
      </c>
      <c r="BJ234" s="34">
        <f t="shared" si="982"/>
        <v>0</v>
      </c>
      <c r="BK234" s="34">
        <f t="shared" si="982"/>
        <v>0</v>
      </c>
      <c r="BL234" s="34">
        <f t="shared" si="982"/>
        <v>0</v>
      </c>
      <c r="BM234" s="34">
        <f t="shared" si="982"/>
        <v>0</v>
      </c>
      <c r="BN234" s="34">
        <f t="shared" si="982"/>
        <v>0</v>
      </c>
      <c r="BO234" s="34">
        <f t="shared" si="982"/>
        <v>145073</v>
      </c>
      <c r="BP234" s="34">
        <f t="shared" si="982"/>
        <v>90544</v>
      </c>
      <c r="BQ234" s="48">
        <f t="shared" si="982"/>
        <v>0</v>
      </c>
      <c r="BR234" s="48">
        <f t="shared" si="982"/>
        <v>0</v>
      </c>
      <c r="BS234" s="48">
        <f t="shared" si="982"/>
        <v>0</v>
      </c>
      <c r="BT234" s="100">
        <f t="shared" ref="BT234:CL234" si="983">SUBTOTAL(9,BT228:BT233)</f>
        <v>0</v>
      </c>
      <c r="BU234" s="34">
        <f t="shared" si="983"/>
        <v>0</v>
      </c>
      <c r="BV234" s="34">
        <f t="shared" si="983"/>
        <v>0</v>
      </c>
      <c r="BW234" s="34">
        <f t="shared" si="983"/>
        <v>0</v>
      </c>
      <c r="BX234" s="34">
        <f t="shared" si="983"/>
        <v>0</v>
      </c>
      <c r="BY234" s="34">
        <f t="shared" si="983"/>
        <v>0</v>
      </c>
      <c r="BZ234" s="34">
        <f t="shared" si="983"/>
        <v>0</v>
      </c>
      <c r="CA234" s="34">
        <f t="shared" si="983"/>
        <v>0</v>
      </c>
      <c r="CB234" s="34">
        <f t="shared" si="983"/>
        <v>0</v>
      </c>
      <c r="CC234" s="34">
        <f t="shared" si="983"/>
        <v>0</v>
      </c>
      <c r="CD234" s="34">
        <f t="shared" si="983"/>
        <v>0</v>
      </c>
      <c r="CE234" s="34">
        <f t="shared" si="983"/>
        <v>0</v>
      </c>
      <c r="CF234" s="34">
        <f t="shared" si="983"/>
        <v>0</v>
      </c>
      <c r="CG234" s="34">
        <f t="shared" si="983"/>
        <v>0</v>
      </c>
      <c r="CH234" s="34">
        <f t="shared" si="983"/>
        <v>145073</v>
      </c>
      <c r="CI234" s="34">
        <f t="shared" si="983"/>
        <v>90544</v>
      </c>
      <c r="CJ234" s="64">
        <f t="shared" si="983"/>
        <v>0</v>
      </c>
      <c r="CK234" s="64">
        <f t="shared" si="983"/>
        <v>0</v>
      </c>
      <c r="CL234" s="64">
        <f t="shared" si="983"/>
        <v>0</v>
      </c>
    </row>
    <row r="235" spans="1:90" x14ac:dyDescent="0.25">
      <c r="A235" s="26">
        <v>1470</v>
      </c>
      <c r="B235" s="6">
        <v>600028828</v>
      </c>
      <c r="C235" s="27">
        <v>49864360</v>
      </c>
      <c r="D235" s="28" t="s">
        <v>98</v>
      </c>
      <c r="E235" s="6">
        <v>3133</v>
      </c>
      <c r="F235" s="6" t="s">
        <v>65</v>
      </c>
      <c r="G235" s="27" t="s">
        <v>96</v>
      </c>
      <c r="H235" s="41">
        <f>I235+P235</f>
        <v>240000</v>
      </c>
      <c r="I235" s="41">
        <f>K235+L235+M235+N235+O235</f>
        <v>180000</v>
      </c>
      <c r="J235" s="5"/>
      <c r="K235" s="9"/>
      <c r="L235" s="9"/>
      <c r="M235" s="9">
        <v>180000</v>
      </c>
      <c r="N235" s="9"/>
      <c r="O235" s="9"/>
      <c r="P235" s="41">
        <f>Q235+R235+S235</f>
        <v>60000</v>
      </c>
      <c r="Q235" s="9"/>
      <c r="R235" s="9">
        <v>60000</v>
      </c>
      <c r="S235" s="9"/>
      <c r="T235" s="73">
        <f>(L235+M235+N235)*-1</f>
        <v>-180000</v>
      </c>
      <c r="U235" s="73">
        <f>(Q235+R235)*-1</f>
        <v>-60000</v>
      </c>
      <c r="V235" s="9">
        <f t="shared" ref="V235:W237" si="984">ROUND(T235*0.65,0)</f>
        <v>-117000</v>
      </c>
      <c r="W235" s="9">
        <f t="shared" si="984"/>
        <v>-39000</v>
      </c>
      <c r="X235" s="9">
        <v>48360</v>
      </c>
      <c r="Y235" s="9">
        <v>34344</v>
      </c>
      <c r="Z235" s="78">
        <f>IF(T235=0,0,ROUND((T235+L235)/X235/12,2))</f>
        <v>-0.31</v>
      </c>
      <c r="AA235" s="78">
        <f>IF(U235=0,0,ROUND((U235+Q235)/Y235/10,2))</f>
        <v>-0.17</v>
      </c>
      <c r="AB235" s="78">
        <f>Z235+AA235</f>
        <v>-0.48</v>
      </c>
      <c r="AC235" s="47">
        <v>-0.2</v>
      </c>
      <c r="AD235" s="47">
        <v>-0.11</v>
      </c>
      <c r="AE235" s="47">
        <f>AC235+AD235</f>
        <v>-0.31</v>
      </c>
      <c r="AF235" s="41">
        <f>AG235+AN235</f>
        <v>240000</v>
      </c>
      <c r="AG235" s="41">
        <f>AI235+AJ235+AK235+AL235+AM235</f>
        <v>180000</v>
      </c>
      <c r="AH235" s="5"/>
      <c r="AI235" s="9"/>
      <c r="AJ235" s="9"/>
      <c r="AK235" s="9">
        <v>180000</v>
      </c>
      <c r="AL235" s="9"/>
      <c r="AM235" s="9"/>
      <c r="AN235" s="41">
        <f>AO235+AP235+AQ235</f>
        <v>60000</v>
      </c>
      <c r="AO235" s="9"/>
      <c r="AP235" s="9">
        <v>60000</v>
      </c>
      <c r="AQ235" s="9"/>
      <c r="AR235" s="90">
        <f>((AL235+AK235+AJ235)-((V235)*-1))*-1</f>
        <v>-63000</v>
      </c>
      <c r="AS235" s="90">
        <f>((AO235+AP235)-((W235)*-1))*-1</f>
        <v>-21000</v>
      </c>
      <c r="AT235" s="9">
        <v>48360</v>
      </c>
      <c r="AU235" s="9">
        <v>34344</v>
      </c>
      <c r="AV235" s="95">
        <f t="shared" ref="AV235" si="985">ROUND((AY235/AT235/12)+(AC235),2)*-1</f>
        <v>-0.11</v>
      </c>
      <c r="AW235" s="95">
        <f t="shared" ref="AW235:AW237" si="986">ROUND((AZ235/AU235/10)+AD235,2)*-1</f>
        <v>-0.06</v>
      </c>
      <c r="AX235" s="95">
        <f>AV235+AW235</f>
        <v>-0.16999999999999998</v>
      </c>
      <c r="AY235" s="97">
        <f t="shared" ref="AY235:AY237" si="987">AK235+AL235</f>
        <v>180000</v>
      </c>
      <c r="AZ235" s="97">
        <f t="shared" ref="AZ235:AZ237" si="988">AP235</f>
        <v>60000</v>
      </c>
      <c r="BA235" s="98">
        <f>BB235+BI235</f>
        <v>240000</v>
      </c>
      <c r="BB235" s="98">
        <f>BD235+BE235+BF235+BG235+BH235</f>
        <v>180000</v>
      </c>
      <c r="BC235" s="99"/>
      <c r="BD235" s="90"/>
      <c r="BE235" s="90"/>
      <c r="BF235" s="90">
        <v>180000</v>
      </c>
      <c r="BG235" s="90"/>
      <c r="BH235" s="90"/>
      <c r="BI235" s="98">
        <f>BJ235+BK235+BL235</f>
        <v>60000</v>
      </c>
      <c r="BJ235" s="90"/>
      <c r="BK235" s="90">
        <v>60000</v>
      </c>
      <c r="BL235" s="90"/>
      <c r="BM235" s="90">
        <f t="shared" ref="BM235:BM237" si="989">(BE235+BF235+BG235)-(AJ235+AK235+AL235)</f>
        <v>0</v>
      </c>
      <c r="BN235" s="90">
        <f t="shared" ref="BN235:BN237" si="990">(BJ235+BK235)-(AO235+AP235)</f>
        <v>0</v>
      </c>
      <c r="BO235" s="9">
        <v>48360</v>
      </c>
      <c r="BP235" s="9">
        <v>34344</v>
      </c>
      <c r="BQ235" s="95">
        <f t="shared" ref="BQ235" si="991">ROUND(((BF235+BG235)-(AK235+AL235))/BO235/10,2)*-1</f>
        <v>0</v>
      </c>
      <c r="BR235" s="95">
        <f t="shared" ref="BR235:BR237" si="992">ROUND(((BK235-AP235)/BP235/10),2)*-1</f>
        <v>0</v>
      </c>
      <c r="BS235" s="95">
        <f>BQ235+BR235</f>
        <v>0</v>
      </c>
      <c r="BT235" s="98">
        <f>BU235+CB235</f>
        <v>290240</v>
      </c>
      <c r="BU235" s="98">
        <f>BW235+BX235+BY235+BZ235+CA235</f>
        <v>110500</v>
      </c>
      <c r="BV235" s="86"/>
      <c r="BW235" s="87"/>
      <c r="BX235" s="87"/>
      <c r="BY235" s="87">
        <v>110500</v>
      </c>
      <c r="BZ235" s="87"/>
      <c r="CA235" s="87"/>
      <c r="CB235" s="85">
        <f t="shared" ref="CB235:CB237" si="993">CC235+CD235+CE235</f>
        <v>179740</v>
      </c>
      <c r="CC235" s="87"/>
      <c r="CD235" s="87">
        <v>179740</v>
      </c>
      <c r="CE235" s="87"/>
      <c r="CF235" s="90">
        <f t="shared" ref="CF235:CF237" si="994">(BX235+BY235+BZ235)-(BE235+BF235+BG235)</f>
        <v>-69500</v>
      </c>
      <c r="CG235" s="90">
        <f t="shared" ref="CG235:CG237" si="995">(CC235+CD235)-(BJ235+BK235)</f>
        <v>119740</v>
      </c>
      <c r="CH235" s="9">
        <v>48360</v>
      </c>
      <c r="CI235" s="9">
        <v>34344</v>
      </c>
      <c r="CJ235" s="101">
        <f>ROUND(((BY235+BZ235)-(BF235+BG235))/CH235/12,2)*-1</f>
        <v>0.12</v>
      </c>
      <c r="CK235" s="101">
        <f t="shared" ref="CK235:CK237" si="996">ROUND(((CD235-BK235)/CI235/10),2)*-1</f>
        <v>-0.35</v>
      </c>
      <c r="CL235" s="101">
        <f>CJ235+CK235</f>
        <v>-0.22999999999999998</v>
      </c>
    </row>
    <row r="236" spans="1:90" x14ac:dyDescent="0.25">
      <c r="A236" s="5">
        <v>1470</v>
      </c>
      <c r="B236" s="2">
        <v>600028828</v>
      </c>
      <c r="C236" s="7">
        <v>49864360</v>
      </c>
      <c r="D236" s="8" t="s">
        <v>98</v>
      </c>
      <c r="E236" s="20">
        <v>3133</v>
      </c>
      <c r="F236" s="20" t="s">
        <v>110</v>
      </c>
      <c r="G236" s="20" t="s">
        <v>96</v>
      </c>
      <c r="H236" s="41">
        <f>I236+P236</f>
        <v>0</v>
      </c>
      <c r="I236" s="41">
        <f>K236+L236+M236+N236+O236</f>
        <v>0</v>
      </c>
      <c r="J236" s="5"/>
      <c r="K236" s="9"/>
      <c r="L236" s="9"/>
      <c r="M236" s="9"/>
      <c r="N236" s="9"/>
      <c r="O236" s="9"/>
      <c r="P236" s="41">
        <f>Q236+R236+S236</f>
        <v>0</v>
      </c>
      <c r="Q236" s="9"/>
      <c r="R236" s="9"/>
      <c r="S236" s="9"/>
      <c r="T236" s="73">
        <f>(L236+M236+N236)*-1</f>
        <v>0</v>
      </c>
      <c r="U236" s="73">
        <f>(Q236+R236)*-1</f>
        <v>0</v>
      </c>
      <c r="V236" s="9">
        <f t="shared" si="984"/>
        <v>0</v>
      </c>
      <c r="W236" s="9">
        <f t="shared" si="984"/>
        <v>0</v>
      </c>
      <c r="X236" s="46" t="s">
        <v>225</v>
      </c>
      <c r="Y236" s="46" t="s">
        <v>225</v>
      </c>
      <c r="Z236" s="78">
        <f>IF(T236=0,0,ROUND((T236+L236)/X236/12,2))</f>
        <v>0</v>
      </c>
      <c r="AA236" s="78">
        <f>IF(U236=0,0,ROUND((U236+Q236)/Y236/10,2))</f>
        <v>0</v>
      </c>
      <c r="AB236" s="78">
        <f>Z236+AA236</f>
        <v>0</v>
      </c>
      <c r="AC236" s="47">
        <v>0</v>
      </c>
      <c r="AD236" s="47">
        <v>0</v>
      </c>
      <c r="AE236" s="47">
        <f>AC236+AD236</f>
        <v>0</v>
      </c>
      <c r="AF236" s="41">
        <f>AG236+AN236</f>
        <v>0</v>
      </c>
      <c r="AG236" s="41">
        <f>AI236+AJ236+AK236+AL236+AM236</f>
        <v>0</v>
      </c>
      <c r="AH236" s="5"/>
      <c r="AI236" s="9"/>
      <c r="AJ236" s="9"/>
      <c r="AK236" s="9"/>
      <c r="AL236" s="9"/>
      <c r="AM236" s="9"/>
      <c r="AN236" s="41">
        <f>AO236+AP236+AQ236</f>
        <v>0</v>
      </c>
      <c r="AO236" s="9"/>
      <c r="AP236" s="9"/>
      <c r="AQ236" s="9"/>
      <c r="AR236" s="90">
        <f>((AL236+AK236+AJ236)-((V236)*-1))*-1</f>
        <v>0</v>
      </c>
      <c r="AS236" s="90">
        <f>((AO236+AP236)-((W236)*-1))*-1</f>
        <v>0</v>
      </c>
      <c r="AT236" s="46" t="s">
        <v>225</v>
      </c>
      <c r="AU236" s="46" t="s">
        <v>225</v>
      </c>
      <c r="AV236" s="95">
        <v>0</v>
      </c>
      <c r="AW236" s="95">
        <v>0</v>
      </c>
      <c r="AX236" s="95">
        <f>AV236+AW236</f>
        <v>0</v>
      </c>
      <c r="AY236" s="97">
        <f t="shared" si="987"/>
        <v>0</v>
      </c>
      <c r="AZ236" s="97">
        <f t="shared" si="988"/>
        <v>0</v>
      </c>
      <c r="BA236" s="98">
        <f>BB236+BI236</f>
        <v>0</v>
      </c>
      <c r="BB236" s="98">
        <f>BD236+BE236+BF236+BG236+BH236</f>
        <v>0</v>
      </c>
      <c r="BC236" s="99"/>
      <c r="BD236" s="90"/>
      <c r="BE236" s="90"/>
      <c r="BF236" s="90"/>
      <c r="BG236" s="90"/>
      <c r="BH236" s="90"/>
      <c r="BI236" s="98">
        <f>BJ236+BK236+BL236</f>
        <v>0</v>
      </c>
      <c r="BJ236" s="90"/>
      <c r="BK236" s="90"/>
      <c r="BL236" s="90"/>
      <c r="BM236" s="90">
        <f t="shared" si="989"/>
        <v>0</v>
      </c>
      <c r="BN236" s="90">
        <f t="shared" si="990"/>
        <v>0</v>
      </c>
      <c r="BO236" s="46" t="s">
        <v>225</v>
      </c>
      <c r="BP236" s="46" t="s">
        <v>225</v>
      </c>
      <c r="BQ236" s="95">
        <v>0</v>
      </c>
      <c r="BR236" s="95">
        <v>0</v>
      </c>
      <c r="BS236" s="95">
        <f>BQ236+BR236</f>
        <v>0</v>
      </c>
      <c r="BT236" s="98">
        <f>BU236+CB236</f>
        <v>0</v>
      </c>
      <c r="BU236" s="98">
        <f>BW236+BX236+BY236+BZ236+CA236</f>
        <v>0</v>
      </c>
      <c r="BV236" s="86"/>
      <c r="BW236" s="87"/>
      <c r="BX236" s="87"/>
      <c r="BY236" s="87"/>
      <c r="BZ236" s="87"/>
      <c r="CA236" s="87"/>
      <c r="CB236" s="85">
        <f t="shared" si="993"/>
        <v>0</v>
      </c>
      <c r="CC236" s="87"/>
      <c r="CD236" s="87"/>
      <c r="CE236" s="87"/>
      <c r="CF236" s="90">
        <f t="shared" si="994"/>
        <v>0</v>
      </c>
      <c r="CG236" s="90">
        <f t="shared" si="995"/>
        <v>0</v>
      </c>
      <c r="CH236" s="46" t="s">
        <v>225</v>
      </c>
      <c r="CI236" s="46" t="s">
        <v>225</v>
      </c>
      <c r="CJ236" s="101">
        <v>0</v>
      </c>
      <c r="CK236" s="101">
        <v>0</v>
      </c>
      <c r="CL236" s="101">
        <f>CJ236+CK236</f>
        <v>0</v>
      </c>
    </row>
    <row r="237" spans="1:90" x14ac:dyDescent="0.25">
      <c r="A237" s="5">
        <v>1470</v>
      </c>
      <c r="B237" s="2">
        <v>600028828</v>
      </c>
      <c r="C237" s="7">
        <v>49864360</v>
      </c>
      <c r="D237" s="8" t="s">
        <v>98</v>
      </c>
      <c r="E237" s="2">
        <v>3141</v>
      </c>
      <c r="F237" s="2" t="s">
        <v>20</v>
      </c>
      <c r="G237" s="7" t="s">
        <v>96</v>
      </c>
      <c r="H237" s="41">
        <f>I237+P237</f>
        <v>0</v>
      </c>
      <c r="I237" s="41">
        <f>K237+L237+M237+N237+O237</f>
        <v>0</v>
      </c>
      <c r="J237" s="5"/>
      <c r="K237" s="9"/>
      <c r="L237" s="9"/>
      <c r="M237" s="9"/>
      <c r="N237" s="9"/>
      <c r="O237" s="9"/>
      <c r="P237" s="41">
        <f>Q237+R237+S237</f>
        <v>0</v>
      </c>
      <c r="Q237" s="9"/>
      <c r="R237" s="9"/>
      <c r="S237" s="9"/>
      <c r="T237" s="73">
        <f>(L237+M237+N237)*-1</f>
        <v>0</v>
      </c>
      <c r="U237" s="73">
        <f>(Q237+R237)*-1</f>
        <v>0</v>
      </c>
      <c r="V237" s="9">
        <f t="shared" si="984"/>
        <v>0</v>
      </c>
      <c r="W237" s="9">
        <f t="shared" si="984"/>
        <v>0</v>
      </c>
      <c r="X237" s="46" t="s">
        <v>225</v>
      </c>
      <c r="Y237" s="9">
        <v>26460</v>
      </c>
      <c r="Z237" s="78">
        <f>IF(T237=0,0,ROUND((T237+L237)/X237/10,2))</f>
        <v>0</v>
      </c>
      <c r="AA237" s="78">
        <f>IF(U237=0,0,ROUND((U237+Q237)/Y237/10,2))</f>
        <v>0</v>
      </c>
      <c r="AB237" s="78">
        <f>Z237+AA237</f>
        <v>0</v>
      </c>
      <c r="AC237" s="47">
        <v>0</v>
      </c>
      <c r="AD237" s="47">
        <v>0</v>
      </c>
      <c r="AE237" s="47">
        <f>AC237+AD237</f>
        <v>0</v>
      </c>
      <c r="AF237" s="41">
        <f>AG237+AN237</f>
        <v>0</v>
      </c>
      <c r="AG237" s="41">
        <f>AI237+AJ237+AK237+AL237+AM237</f>
        <v>0</v>
      </c>
      <c r="AH237" s="5"/>
      <c r="AI237" s="9"/>
      <c r="AJ237" s="9"/>
      <c r="AK237" s="9"/>
      <c r="AL237" s="9"/>
      <c r="AM237" s="9"/>
      <c r="AN237" s="41">
        <f>AO237+AP237+AQ237</f>
        <v>0</v>
      </c>
      <c r="AO237" s="9"/>
      <c r="AP237" s="9"/>
      <c r="AQ237" s="9"/>
      <c r="AR237" s="90">
        <f>((AL237+AK237+AJ237)-((V237)*-1))*-1</f>
        <v>0</v>
      </c>
      <c r="AS237" s="90">
        <f>((AO237+AP237)-((W237)*-1))*-1</f>
        <v>0</v>
      </c>
      <c r="AT237" s="46" t="s">
        <v>225</v>
      </c>
      <c r="AU237" s="9">
        <v>26460</v>
      </c>
      <c r="AV237" s="95">
        <v>0</v>
      </c>
      <c r="AW237" s="95">
        <f t="shared" si="986"/>
        <v>0</v>
      </c>
      <c r="AX237" s="95">
        <f>AV237+AW237</f>
        <v>0</v>
      </c>
      <c r="AY237" s="97">
        <f t="shared" si="987"/>
        <v>0</v>
      </c>
      <c r="AZ237" s="97">
        <f t="shared" si="988"/>
        <v>0</v>
      </c>
      <c r="BA237" s="98">
        <f>BB237+BI237</f>
        <v>0</v>
      </c>
      <c r="BB237" s="98">
        <f>BD237+BE237+BF237+BG237+BH237</f>
        <v>0</v>
      </c>
      <c r="BC237" s="99"/>
      <c r="BD237" s="90"/>
      <c r="BE237" s="90"/>
      <c r="BF237" s="90"/>
      <c r="BG237" s="90"/>
      <c r="BH237" s="90"/>
      <c r="BI237" s="98">
        <f>BJ237+BK237+BL237</f>
        <v>0</v>
      </c>
      <c r="BJ237" s="90"/>
      <c r="BK237" s="90"/>
      <c r="BL237" s="90"/>
      <c r="BM237" s="90">
        <f t="shared" si="989"/>
        <v>0</v>
      </c>
      <c r="BN237" s="90">
        <f t="shared" si="990"/>
        <v>0</v>
      </c>
      <c r="BO237" s="46" t="s">
        <v>225</v>
      </c>
      <c r="BP237" s="9">
        <v>26460</v>
      </c>
      <c r="BQ237" s="95">
        <v>0</v>
      </c>
      <c r="BR237" s="95">
        <f t="shared" si="992"/>
        <v>0</v>
      </c>
      <c r="BS237" s="95">
        <f>BQ237+BR237</f>
        <v>0</v>
      </c>
      <c r="BT237" s="98">
        <f>BU237+CB237</f>
        <v>0</v>
      </c>
      <c r="BU237" s="98">
        <f>BW237+BX237+BY237+BZ237+CA237</f>
        <v>0</v>
      </c>
      <c r="BV237" s="86"/>
      <c r="BW237" s="87"/>
      <c r="BX237" s="87"/>
      <c r="BY237" s="87"/>
      <c r="BZ237" s="87"/>
      <c r="CA237" s="87"/>
      <c r="CB237" s="85">
        <f t="shared" si="993"/>
        <v>0</v>
      </c>
      <c r="CC237" s="87"/>
      <c r="CD237" s="87"/>
      <c r="CE237" s="87"/>
      <c r="CF237" s="90">
        <f t="shared" si="994"/>
        <v>0</v>
      </c>
      <c r="CG237" s="90">
        <f t="shared" si="995"/>
        <v>0</v>
      </c>
      <c r="CH237" s="46" t="s">
        <v>225</v>
      </c>
      <c r="CI237" s="9">
        <v>26460</v>
      </c>
      <c r="CJ237" s="101">
        <v>0</v>
      </c>
      <c r="CK237" s="101">
        <f t="shared" si="996"/>
        <v>0</v>
      </c>
      <c r="CL237" s="101">
        <f>CJ237+CK237</f>
        <v>0</v>
      </c>
    </row>
    <row r="238" spans="1:90" x14ac:dyDescent="0.25">
      <c r="A238" s="30"/>
      <c r="B238" s="31"/>
      <c r="C238" s="32"/>
      <c r="D238" s="33" t="s">
        <v>192</v>
      </c>
      <c r="E238" s="31"/>
      <c r="F238" s="31"/>
      <c r="G238" s="32"/>
      <c r="H238" s="34">
        <f t="shared" ref="H238:AB238" si="997">SUBTOTAL(9,H235:H237)</f>
        <v>240000</v>
      </c>
      <c r="I238" s="34">
        <f t="shared" si="997"/>
        <v>180000</v>
      </c>
      <c r="J238" s="34">
        <f t="shared" si="997"/>
        <v>0</v>
      </c>
      <c r="K238" s="34">
        <f t="shared" si="997"/>
        <v>0</v>
      </c>
      <c r="L238" s="34">
        <f t="shared" si="997"/>
        <v>0</v>
      </c>
      <c r="M238" s="34">
        <f t="shared" si="997"/>
        <v>180000</v>
      </c>
      <c r="N238" s="34">
        <f t="shared" si="997"/>
        <v>0</v>
      </c>
      <c r="O238" s="34">
        <f t="shared" si="997"/>
        <v>0</v>
      </c>
      <c r="P238" s="34">
        <f t="shared" si="997"/>
        <v>60000</v>
      </c>
      <c r="Q238" s="34">
        <f t="shared" si="997"/>
        <v>0</v>
      </c>
      <c r="R238" s="34">
        <f t="shared" si="997"/>
        <v>60000</v>
      </c>
      <c r="S238" s="34">
        <f t="shared" si="997"/>
        <v>0</v>
      </c>
      <c r="T238" s="34">
        <f t="shared" si="997"/>
        <v>-180000</v>
      </c>
      <c r="U238" s="34">
        <f t="shared" si="997"/>
        <v>-60000</v>
      </c>
      <c r="V238" s="34">
        <f t="shared" si="997"/>
        <v>-117000</v>
      </c>
      <c r="W238" s="34">
        <f t="shared" si="997"/>
        <v>-39000</v>
      </c>
      <c r="X238" s="34">
        <f t="shared" si="997"/>
        <v>48360</v>
      </c>
      <c r="Y238" s="34">
        <f t="shared" si="997"/>
        <v>60804</v>
      </c>
      <c r="Z238" s="48">
        <f t="shared" si="997"/>
        <v>-0.31</v>
      </c>
      <c r="AA238" s="48">
        <f t="shared" si="997"/>
        <v>-0.17</v>
      </c>
      <c r="AB238" s="48">
        <f t="shared" si="997"/>
        <v>-0.48</v>
      </c>
      <c r="AC238" s="48">
        <v>-0.2</v>
      </c>
      <c r="AD238" s="48">
        <v>-0.11</v>
      </c>
      <c r="AE238" s="48">
        <f t="shared" ref="AE238:AX238" si="998">SUBTOTAL(9,AE235:AE237)</f>
        <v>-0.31</v>
      </c>
      <c r="AF238" s="34">
        <f t="shared" si="998"/>
        <v>240000</v>
      </c>
      <c r="AG238" s="34">
        <f t="shared" si="998"/>
        <v>180000</v>
      </c>
      <c r="AH238" s="34">
        <f t="shared" si="998"/>
        <v>0</v>
      </c>
      <c r="AI238" s="34">
        <f t="shared" si="998"/>
        <v>0</v>
      </c>
      <c r="AJ238" s="34">
        <f t="shared" si="998"/>
        <v>0</v>
      </c>
      <c r="AK238" s="34">
        <f t="shared" si="998"/>
        <v>180000</v>
      </c>
      <c r="AL238" s="34">
        <f t="shared" si="998"/>
        <v>0</v>
      </c>
      <c r="AM238" s="34">
        <f t="shared" si="998"/>
        <v>0</v>
      </c>
      <c r="AN238" s="34">
        <f t="shared" si="998"/>
        <v>60000</v>
      </c>
      <c r="AO238" s="34">
        <f t="shared" si="998"/>
        <v>0</v>
      </c>
      <c r="AP238" s="34">
        <f t="shared" si="998"/>
        <v>60000</v>
      </c>
      <c r="AQ238" s="34">
        <f t="shared" si="998"/>
        <v>0</v>
      </c>
      <c r="AR238" s="34">
        <f t="shared" si="998"/>
        <v>-63000</v>
      </c>
      <c r="AS238" s="34">
        <f t="shared" si="998"/>
        <v>-21000</v>
      </c>
      <c r="AT238" s="34">
        <f t="shared" si="998"/>
        <v>48360</v>
      </c>
      <c r="AU238" s="34">
        <f t="shared" si="998"/>
        <v>60804</v>
      </c>
      <c r="AV238" s="48">
        <f t="shared" si="998"/>
        <v>-0.11</v>
      </c>
      <c r="AW238" s="48">
        <f t="shared" si="998"/>
        <v>-0.06</v>
      </c>
      <c r="AX238" s="48">
        <f t="shared" si="998"/>
        <v>-0.16999999999999998</v>
      </c>
      <c r="AY238"/>
      <c r="AZ238"/>
      <c r="BA238" s="34">
        <f t="shared" ref="BA238:BS238" si="999">SUBTOTAL(9,BA235:BA237)</f>
        <v>240000</v>
      </c>
      <c r="BB238" s="34">
        <f t="shared" si="999"/>
        <v>180000</v>
      </c>
      <c r="BC238" s="34">
        <f t="shared" si="999"/>
        <v>0</v>
      </c>
      <c r="BD238" s="34">
        <f t="shared" si="999"/>
        <v>0</v>
      </c>
      <c r="BE238" s="34">
        <f t="shared" si="999"/>
        <v>0</v>
      </c>
      <c r="BF238" s="34">
        <f t="shared" si="999"/>
        <v>180000</v>
      </c>
      <c r="BG238" s="34">
        <f t="shared" si="999"/>
        <v>0</v>
      </c>
      <c r="BH238" s="34">
        <f t="shared" si="999"/>
        <v>0</v>
      </c>
      <c r="BI238" s="34">
        <f t="shared" si="999"/>
        <v>60000</v>
      </c>
      <c r="BJ238" s="34">
        <f t="shared" si="999"/>
        <v>0</v>
      </c>
      <c r="BK238" s="34">
        <f t="shared" si="999"/>
        <v>60000</v>
      </c>
      <c r="BL238" s="34">
        <f t="shared" si="999"/>
        <v>0</v>
      </c>
      <c r="BM238" s="34">
        <f t="shared" si="999"/>
        <v>0</v>
      </c>
      <c r="BN238" s="34">
        <f t="shared" si="999"/>
        <v>0</v>
      </c>
      <c r="BO238" s="34">
        <f t="shared" si="999"/>
        <v>48360</v>
      </c>
      <c r="BP238" s="34">
        <f t="shared" si="999"/>
        <v>60804</v>
      </c>
      <c r="BQ238" s="48">
        <f t="shared" si="999"/>
        <v>0</v>
      </c>
      <c r="BR238" s="48">
        <f t="shared" si="999"/>
        <v>0</v>
      </c>
      <c r="BS238" s="48">
        <f t="shared" si="999"/>
        <v>0</v>
      </c>
      <c r="BT238" s="34">
        <f t="shared" ref="BT238:CL238" si="1000">SUBTOTAL(9,BT235:BT237)</f>
        <v>290240</v>
      </c>
      <c r="BU238" s="34">
        <f t="shared" si="1000"/>
        <v>110500</v>
      </c>
      <c r="BV238" s="34">
        <f t="shared" si="1000"/>
        <v>0</v>
      </c>
      <c r="BW238" s="34">
        <f t="shared" si="1000"/>
        <v>0</v>
      </c>
      <c r="BX238" s="34">
        <f t="shared" si="1000"/>
        <v>0</v>
      </c>
      <c r="BY238" s="34">
        <f t="shared" si="1000"/>
        <v>110500</v>
      </c>
      <c r="BZ238" s="34">
        <f t="shared" si="1000"/>
        <v>0</v>
      </c>
      <c r="CA238" s="34">
        <f t="shared" si="1000"/>
        <v>0</v>
      </c>
      <c r="CB238" s="34">
        <f t="shared" si="1000"/>
        <v>179740</v>
      </c>
      <c r="CC238" s="34">
        <f t="shared" si="1000"/>
        <v>0</v>
      </c>
      <c r="CD238" s="34">
        <f t="shared" si="1000"/>
        <v>179740</v>
      </c>
      <c r="CE238" s="34">
        <f t="shared" si="1000"/>
        <v>0</v>
      </c>
      <c r="CF238" s="34">
        <f t="shared" si="1000"/>
        <v>-69500</v>
      </c>
      <c r="CG238" s="34">
        <f t="shared" si="1000"/>
        <v>119740</v>
      </c>
      <c r="CH238" s="34">
        <f t="shared" si="1000"/>
        <v>48360</v>
      </c>
      <c r="CI238" s="34">
        <f t="shared" si="1000"/>
        <v>60804</v>
      </c>
      <c r="CJ238" s="64">
        <f t="shared" si="1000"/>
        <v>0.12</v>
      </c>
      <c r="CK238" s="64">
        <f t="shared" si="1000"/>
        <v>-0.35</v>
      </c>
      <c r="CL238" s="64">
        <f t="shared" si="1000"/>
        <v>-0.22999999999999998</v>
      </c>
    </row>
    <row r="239" spans="1:90" x14ac:dyDescent="0.25">
      <c r="A239" s="26">
        <v>1471</v>
      </c>
      <c r="B239" s="6">
        <v>600028836</v>
      </c>
      <c r="C239" s="27">
        <v>49864351</v>
      </c>
      <c r="D239" s="28" t="s">
        <v>99</v>
      </c>
      <c r="E239" s="6">
        <v>3133</v>
      </c>
      <c r="F239" s="6" t="s">
        <v>65</v>
      </c>
      <c r="G239" s="27" t="s">
        <v>96</v>
      </c>
      <c r="H239" s="41">
        <f>I239+P239</f>
        <v>196000</v>
      </c>
      <c r="I239" s="41">
        <f>K239+L239+M239+N239+O239</f>
        <v>120000</v>
      </c>
      <c r="J239" s="5"/>
      <c r="K239" s="9"/>
      <c r="L239" s="9"/>
      <c r="M239" s="9">
        <v>120000</v>
      </c>
      <c r="N239" s="9"/>
      <c r="O239" s="9"/>
      <c r="P239" s="41">
        <f>Q239+R239+S239</f>
        <v>76000</v>
      </c>
      <c r="Q239" s="9"/>
      <c r="R239" s="9">
        <v>76000</v>
      </c>
      <c r="S239" s="9"/>
      <c r="T239" s="73">
        <f>(L239+M239+N239)*-1</f>
        <v>-120000</v>
      </c>
      <c r="U239" s="73">
        <f>(Q239+R239)*-1</f>
        <v>-76000</v>
      </c>
      <c r="V239" s="9">
        <f t="shared" ref="V239:W241" si="1001">ROUND(T239*0.65,0)</f>
        <v>-78000</v>
      </c>
      <c r="W239" s="9">
        <f t="shared" si="1001"/>
        <v>-49400</v>
      </c>
      <c r="X239" s="9">
        <v>48360</v>
      </c>
      <c r="Y239" s="9">
        <v>34344</v>
      </c>
      <c r="Z239" s="78">
        <f>IF(T239=0,0,ROUND((T239+L239)/X239/12,2))</f>
        <v>-0.21</v>
      </c>
      <c r="AA239" s="78">
        <f>IF(U239=0,0,ROUND((U239+Q239)/Y239/10,2))</f>
        <v>-0.22</v>
      </c>
      <c r="AB239" s="78">
        <f>Z239+AA239</f>
        <v>-0.43</v>
      </c>
      <c r="AC239" s="47">
        <v>-0.14000000000000001</v>
      </c>
      <c r="AD239" s="47">
        <v>-0.14000000000000001</v>
      </c>
      <c r="AE239" s="47">
        <f>AC239+AD239</f>
        <v>-0.28000000000000003</v>
      </c>
      <c r="AF239" s="41">
        <f>AG239+AN239</f>
        <v>196000</v>
      </c>
      <c r="AG239" s="41">
        <f>AI239+AJ239+AK239+AL239+AM239</f>
        <v>120000</v>
      </c>
      <c r="AH239" s="5"/>
      <c r="AI239" s="9"/>
      <c r="AJ239" s="9"/>
      <c r="AK239" s="9">
        <v>120000</v>
      </c>
      <c r="AL239" s="9"/>
      <c r="AM239" s="9"/>
      <c r="AN239" s="41">
        <f>AO239+AP239+AQ239</f>
        <v>76000</v>
      </c>
      <c r="AO239" s="9"/>
      <c r="AP239" s="9">
        <v>76000</v>
      </c>
      <c r="AQ239" s="9"/>
      <c r="AR239" s="90">
        <f>((AL239+AK239+AJ239)-((V239)*-1))*-1</f>
        <v>-42000</v>
      </c>
      <c r="AS239" s="90">
        <f>((AO239+AP239)-((W239)*-1))*-1</f>
        <v>-26600</v>
      </c>
      <c r="AT239" s="9">
        <v>48360</v>
      </c>
      <c r="AU239" s="9">
        <v>34344</v>
      </c>
      <c r="AV239" s="95">
        <f t="shared" ref="AV239" si="1002">ROUND((AY239/AT239/12)+(AC239),2)*-1</f>
        <v>-7.0000000000000007E-2</v>
      </c>
      <c r="AW239" s="95">
        <f t="shared" ref="AW239:AW241" si="1003">ROUND((AZ239/AU239/10)+AD239,2)*-1</f>
        <v>-0.08</v>
      </c>
      <c r="AX239" s="95">
        <f>AV239+AW239</f>
        <v>-0.15000000000000002</v>
      </c>
      <c r="AY239" s="97">
        <f t="shared" ref="AY239:AY241" si="1004">AK239+AL239</f>
        <v>120000</v>
      </c>
      <c r="AZ239" s="97">
        <f t="shared" ref="AZ239:AZ241" si="1005">AP239</f>
        <v>76000</v>
      </c>
      <c r="BA239" s="98">
        <f>BB239+BI239</f>
        <v>196000</v>
      </c>
      <c r="BB239" s="98">
        <f>BD239+BE239+BF239+BG239+BH239</f>
        <v>120000</v>
      </c>
      <c r="BC239" s="99"/>
      <c r="BD239" s="90"/>
      <c r="BE239" s="90"/>
      <c r="BF239" s="90">
        <v>120000</v>
      </c>
      <c r="BG239" s="90"/>
      <c r="BH239" s="90"/>
      <c r="BI239" s="98">
        <f>BJ239+BK239+BL239</f>
        <v>76000</v>
      </c>
      <c r="BJ239" s="90"/>
      <c r="BK239" s="90">
        <v>76000</v>
      </c>
      <c r="BL239" s="90"/>
      <c r="BM239" s="90">
        <f t="shared" ref="BM239:BM241" si="1006">(BE239+BF239+BG239)-(AJ239+AK239+AL239)</f>
        <v>0</v>
      </c>
      <c r="BN239" s="90">
        <f t="shared" ref="BN239:BN241" si="1007">(BJ239+BK239)-(AO239+AP239)</f>
        <v>0</v>
      </c>
      <c r="BO239" s="9">
        <v>48360</v>
      </c>
      <c r="BP239" s="9">
        <v>34344</v>
      </c>
      <c r="BQ239" s="95">
        <f t="shared" ref="BQ239" si="1008">ROUND(((BF239+BG239)-(AK239+AL239))/BO239/10,2)*-1</f>
        <v>0</v>
      </c>
      <c r="BR239" s="95">
        <f t="shared" ref="BR239:BR241" si="1009">ROUND(((BK239-AP239)/BP239/10),2)*-1</f>
        <v>0</v>
      </c>
      <c r="BS239" s="95">
        <f>BQ239+BR239</f>
        <v>0</v>
      </c>
      <c r="BT239" s="98">
        <f>BU239+CB239</f>
        <v>196000</v>
      </c>
      <c r="BU239" s="98">
        <f>BW239+BX239+BY239+BZ239+CA239</f>
        <v>120000</v>
      </c>
      <c r="BV239" s="99"/>
      <c r="BW239" s="90"/>
      <c r="BX239" s="90"/>
      <c r="BY239" s="90">
        <v>120000</v>
      </c>
      <c r="BZ239" s="90"/>
      <c r="CA239" s="90"/>
      <c r="CB239" s="98">
        <f>CC239+CD239+CE239</f>
        <v>76000</v>
      </c>
      <c r="CC239" s="90"/>
      <c r="CD239" s="90">
        <v>76000</v>
      </c>
      <c r="CE239" s="90"/>
      <c r="CF239" s="90">
        <f t="shared" ref="CF239:CF241" si="1010">(BX239+BY239+BZ239)-(BE239+BF239+BG239)</f>
        <v>0</v>
      </c>
      <c r="CG239" s="90">
        <f t="shared" ref="CG239:CG241" si="1011">(CC239+CD239)-(BJ239+BK239)</f>
        <v>0</v>
      </c>
      <c r="CH239" s="9">
        <v>48360</v>
      </c>
      <c r="CI239" s="9">
        <v>34344</v>
      </c>
      <c r="CJ239" s="101">
        <f t="shared" ref="CJ239" si="1012">ROUND(((BY239+BZ239)-(BF239+BG239))/CH239/12,2)*-1</f>
        <v>0</v>
      </c>
      <c r="CK239" s="101">
        <f t="shared" ref="CK239:CK241" si="1013">ROUND(((CD239-BK239)/CI239/10),2)*-1</f>
        <v>0</v>
      </c>
      <c r="CL239" s="101">
        <f>CJ239+CK239</f>
        <v>0</v>
      </c>
    </row>
    <row r="240" spans="1:90" x14ac:dyDescent="0.25">
      <c r="A240" s="5">
        <v>1471</v>
      </c>
      <c r="B240" s="2">
        <v>600028836</v>
      </c>
      <c r="C240" s="7">
        <v>49864351</v>
      </c>
      <c r="D240" s="8" t="s">
        <v>99</v>
      </c>
      <c r="E240" s="20">
        <v>3133</v>
      </c>
      <c r="F240" s="20" t="s">
        <v>110</v>
      </c>
      <c r="G240" s="20" t="s">
        <v>96</v>
      </c>
      <c r="H240" s="41">
        <f>I240+P240</f>
        <v>0</v>
      </c>
      <c r="I240" s="41">
        <f>K240+L240+M240+N240+O240</f>
        <v>0</v>
      </c>
      <c r="J240" s="5"/>
      <c r="K240" s="9"/>
      <c r="L240" s="9"/>
      <c r="M240" s="9"/>
      <c r="N240" s="9"/>
      <c r="O240" s="9"/>
      <c r="P240" s="41">
        <f>Q240+R240+S240</f>
        <v>0</v>
      </c>
      <c r="Q240" s="9"/>
      <c r="R240" s="9"/>
      <c r="S240" s="9"/>
      <c r="T240" s="73">
        <f>(L240+M240+N240)*-1</f>
        <v>0</v>
      </c>
      <c r="U240" s="73">
        <f>(Q240+R240)*-1</f>
        <v>0</v>
      </c>
      <c r="V240" s="9">
        <f t="shared" si="1001"/>
        <v>0</v>
      </c>
      <c r="W240" s="9">
        <f t="shared" si="1001"/>
        <v>0</v>
      </c>
      <c r="X240" s="46" t="s">
        <v>225</v>
      </c>
      <c r="Y240" s="46" t="s">
        <v>225</v>
      </c>
      <c r="Z240" s="78">
        <f>IF(T240=0,0,ROUND((T240+L240)/X240/12,2))</f>
        <v>0</v>
      </c>
      <c r="AA240" s="78">
        <f>IF(U240=0,0,ROUND((U240+Q240)/Y240/10,2))</f>
        <v>0</v>
      </c>
      <c r="AB240" s="78">
        <f>Z240+AA240</f>
        <v>0</v>
      </c>
      <c r="AC240" s="47">
        <v>0</v>
      </c>
      <c r="AD240" s="47">
        <v>0</v>
      </c>
      <c r="AE240" s="47">
        <f>AC240+AD240</f>
        <v>0</v>
      </c>
      <c r="AF240" s="41">
        <f>AG240+AN240</f>
        <v>0</v>
      </c>
      <c r="AG240" s="41">
        <f>AI240+AJ240+AK240+AL240+AM240</f>
        <v>0</v>
      </c>
      <c r="AH240" s="5"/>
      <c r="AI240" s="9"/>
      <c r="AJ240" s="9"/>
      <c r="AK240" s="9"/>
      <c r="AL240" s="9"/>
      <c r="AM240" s="9"/>
      <c r="AN240" s="41">
        <f>AO240+AP240+AQ240</f>
        <v>0</v>
      </c>
      <c r="AO240" s="9"/>
      <c r="AP240" s="9"/>
      <c r="AQ240" s="9"/>
      <c r="AR240" s="90">
        <f>((AL240+AK240+AJ240)-((V240)*-1))*-1</f>
        <v>0</v>
      </c>
      <c r="AS240" s="90">
        <f>((AO240+AP240)-((W240)*-1))*-1</f>
        <v>0</v>
      </c>
      <c r="AT240" s="46" t="s">
        <v>225</v>
      </c>
      <c r="AU240" s="46" t="s">
        <v>225</v>
      </c>
      <c r="AV240" s="95">
        <v>0</v>
      </c>
      <c r="AW240" s="95">
        <v>0</v>
      </c>
      <c r="AX240" s="95">
        <f>AV240+AW240</f>
        <v>0</v>
      </c>
      <c r="AY240" s="97">
        <f t="shared" si="1004"/>
        <v>0</v>
      </c>
      <c r="AZ240" s="97">
        <f t="shared" si="1005"/>
        <v>0</v>
      </c>
      <c r="BA240" s="98">
        <f>BB240+BI240</f>
        <v>0</v>
      </c>
      <c r="BB240" s="98">
        <f>BD240+BE240+BF240+BG240+BH240</f>
        <v>0</v>
      </c>
      <c r="BC240" s="99"/>
      <c r="BD240" s="90"/>
      <c r="BE240" s="90"/>
      <c r="BF240" s="90"/>
      <c r="BG240" s="90"/>
      <c r="BH240" s="90"/>
      <c r="BI240" s="98">
        <f>BJ240+BK240+BL240</f>
        <v>0</v>
      </c>
      <c r="BJ240" s="90"/>
      <c r="BK240" s="90"/>
      <c r="BL240" s="90"/>
      <c r="BM240" s="90">
        <f t="shared" si="1006"/>
        <v>0</v>
      </c>
      <c r="BN240" s="90">
        <f t="shared" si="1007"/>
        <v>0</v>
      </c>
      <c r="BO240" s="46" t="s">
        <v>225</v>
      </c>
      <c r="BP240" s="46" t="s">
        <v>225</v>
      </c>
      <c r="BQ240" s="95">
        <v>0</v>
      </c>
      <c r="BR240" s="95">
        <v>0</v>
      </c>
      <c r="BS240" s="95">
        <f>BQ240+BR240</f>
        <v>0</v>
      </c>
      <c r="BT240" s="98">
        <f>BU240+CB240</f>
        <v>0</v>
      </c>
      <c r="BU240" s="98">
        <f>BW240+BX240+BY240+BZ240+CA240</f>
        <v>0</v>
      </c>
      <c r="BV240" s="99"/>
      <c r="BW240" s="90"/>
      <c r="BX240" s="90"/>
      <c r="BY240" s="90"/>
      <c r="BZ240" s="90"/>
      <c r="CA240" s="90"/>
      <c r="CB240" s="98">
        <f>CC240+CD240+CE240</f>
        <v>0</v>
      </c>
      <c r="CC240" s="90"/>
      <c r="CD240" s="90"/>
      <c r="CE240" s="90"/>
      <c r="CF240" s="90">
        <f t="shared" si="1010"/>
        <v>0</v>
      </c>
      <c r="CG240" s="90">
        <f t="shared" si="1011"/>
        <v>0</v>
      </c>
      <c r="CH240" s="46" t="s">
        <v>225</v>
      </c>
      <c r="CI240" s="46" t="s">
        <v>225</v>
      </c>
      <c r="CJ240" s="101">
        <v>0</v>
      </c>
      <c r="CK240" s="101">
        <v>0</v>
      </c>
      <c r="CL240" s="101">
        <f>CJ240+CK240</f>
        <v>0</v>
      </c>
    </row>
    <row r="241" spans="1:90" x14ac:dyDescent="0.25">
      <c r="A241" s="5">
        <v>1471</v>
      </c>
      <c r="B241" s="2">
        <v>600028836</v>
      </c>
      <c r="C241" s="7">
        <v>49864351</v>
      </c>
      <c r="D241" s="8" t="s">
        <v>99</v>
      </c>
      <c r="E241" s="2">
        <v>3141</v>
      </c>
      <c r="F241" s="2" t="s">
        <v>20</v>
      </c>
      <c r="G241" s="7" t="s">
        <v>96</v>
      </c>
      <c r="H241" s="41">
        <f>I241+P241</f>
        <v>0</v>
      </c>
      <c r="I241" s="41">
        <f>K241+L241+M241+N241+O241</f>
        <v>0</v>
      </c>
      <c r="J241" s="5"/>
      <c r="K241" s="9"/>
      <c r="L241" s="9"/>
      <c r="M241" s="9"/>
      <c r="N241" s="9"/>
      <c r="O241" s="9"/>
      <c r="P241" s="41">
        <f>Q241+R241+S241</f>
        <v>0</v>
      </c>
      <c r="Q241" s="9"/>
      <c r="R241" s="9"/>
      <c r="S241" s="9"/>
      <c r="T241" s="73">
        <f>(L241+M241+N241)*-1</f>
        <v>0</v>
      </c>
      <c r="U241" s="73">
        <f>(Q241+R241)*-1</f>
        <v>0</v>
      </c>
      <c r="V241" s="9">
        <f t="shared" si="1001"/>
        <v>0</v>
      </c>
      <c r="W241" s="9">
        <f t="shared" si="1001"/>
        <v>0</v>
      </c>
      <c r="X241" s="46" t="s">
        <v>225</v>
      </c>
      <c r="Y241" s="9">
        <v>26460</v>
      </c>
      <c r="Z241" s="78">
        <f>IF(T241=0,0,ROUND((T241+L241)/X241/10,2))</f>
        <v>0</v>
      </c>
      <c r="AA241" s="78">
        <f>IF(U241=0,0,ROUND((U241+Q241)/Y241/10,2))</f>
        <v>0</v>
      </c>
      <c r="AB241" s="78">
        <f>Z241+AA241</f>
        <v>0</v>
      </c>
      <c r="AC241" s="47">
        <v>0</v>
      </c>
      <c r="AD241" s="47">
        <v>0</v>
      </c>
      <c r="AE241" s="47">
        <f>AC241+AD241</f>
        <v>0</v>
      </c>
      <c r="AF241" s="41">
        <f>AG241+AN241</f>
        <v>0</v>
      </c>
      <c r="AG241" s="41">
        <f>AI241+AJ241+AK241+AL241+AM241</f>
        <v>0</v>
      </c>
      <c r="AH241" s="5"/>
      <c r="AI241" s="9"/>
      <c r="AJ241" s="9"/>
      <c r="AK241" s="9"/>
      <c r="AL241" s="9"/>
      <c r="AM241" s="9"/>
      <c r="AN241" s="41">
        <f>AO241+AP241+AQ241</f>
        <v>0</v>
      </c>
      <c r="AO241" s="9"/>
      <c r="AP241" s="9"/>
      <c r="AQ241" s="9"/>
      <c r="AR241" s="90">
        <f>((AL241+AK241+AJ241)-((V241)*-1))*-1</f>
        <v>0</v>
      </c>
      <c r="AS241" s="90">
        <f>((AO241+AP241)-((W241)*-1))*-1</f>
        <v>0</v>
      </c>
      <c r="AT241" s="46" t="s">
        <v>225</v>
      </c>
      <c r="AU241" s="9">
        <v>26460</v>
      </c>
      <c r="AV241" s="95">
        <v>0</v>
      </c>
      <c r="AW241" s="95">
        <f t="shared" si="1003"/>
        <v>0</v>
      </c>
      <c r="AX241" s="95">
        <f>AV241+AW241</f>
        <v>0</v>
      </c>
      <c r="AY241" s="97">
        <f t="shared" si="1004"/>
        <v>0</v>
      </c>
      <c r="AZ241" s="97">
        <f t="shared" si="1005"/>
        <v>0</v>
      </c>
      <c r="BA241" s="98">
        <f>BB241+BI241</f>
        <v>0</v>
      </c>
      <c r="BB241" s="98">
        <f>BD241+BE241+BF241+BG241+BH241</f>
        <v>0</v>
      </c>
      <c r="BC241" s="99"/>
      <c r="BD241" s="90"/>
      <c r="BE241" s="90"/>
      <c r="BF241" s="90"/>
      <c r="BG241" s="90"/>
      <c r="BH241" s="90"/>
      <c r="BI241" s="98">
        <f>BJ241+BK241+BL241</f>
        <v>0</v>
      </c>
      <c r="BJ241" s="90"/>
      <c r="BK241" s="90"/>
      <c r="BL241" s="90"/>
      <c r="BM241" s="90">
        <f t="shared" si="1006"/>
        <v>0</v>
      </c>
      <c r="BN241" s="90">
        <f t="shared" si="1007"/>
        <v>0</v>
      </c>
      <c r="BO241" s="46" t="s">
        <v>225</v>
      </c>
      <c r="BP241" s="9">
        <v>26460</v>
      </c>
      <c r="BQ241" s="95">
        <v>0</v>
      </c>
      <c r="BR241" s="95">
        <f t="shared" si="1009"/>
        <v>0</v>
      </c>
      <c r="BS241" s="95">
        <f>BQ241+BR241</f>
        <v>0</v>
      </c>
      <c r="BT241" s="98">
        <f>BU241+CB241</f>
        <v>0</v>
      </c>
      <c r="BU241" s="98">
        <f>BW241+BX241+BY241+BZ241+CA241</f>
        <v>0</v>
      </c>
      <c r="BV241" s="99"/>
      <c r="BW241" s="90"/>
      <c r="BX241" s="90"/>
      <c r="BY241" s="90"/>
      <c r="BZ241" s="90"/>
      <c r="CA241" s="90"/>
      <c r="CB241" s="98">
        <f>CC241+CD241+CE241</f>
        <v>0</v>
      </c>
      <c r="CC241" s="90"/>
      <c r="CD241" s="90"/>
      <c r="CE241" s="90"/>
      <c r="CF241" s="90">
        <f t="shared" si="1010"/>
        <v>0</v>
      </c>
      <c r="CG241" s="90">
        <f t="shared" si="1011"/>
        <v>0</v>
      </c>
      <c r="CH241" s="46" t="s">
        <v>225</v>
      </c>
      <c r="CI241" s="9">
        <v>26460</v>
      </c>
      <c r="CJ241" s="101">
        <v>0</v>
      </c>
      <c r="CK241" s="101">
        <f t="shared" si="1013"/>
        <v>0</v>
      </c>
      <c r="CL241" s="101">
        <f>CJ241+CK241</f>
        <v>0</v>
      </c>
    </row>
    <row r="242" spans="1:90" x14ac:dyDescent="0.25">
      <c r="A242" s="30"/>
      <c r="B242" s="31"/>
      <c r="C242" s="32"/>
      <c r="D242" s="33" t="s">
        <v>193</v>
      </c>
      <c r="E242" s="31"/>
      <c r="F242" s="31"/>
      <c r="G242" s="32"/>
      <c r="H242" s="34">
        <f t="shared" ref="H242:AB242" si="1014">SUBTOTAL(9,H239:H241)</f>
        <v>196000</v>
      </c>
      <c r="I242" s="34">
        <f t="shared" si="1014"/>
        <v>120000</v>
      </c>
      <c r="J242" s="34">
        <f t="shared" si="1014"/>
        <v>0</v>
      </c>
      <c r="K242" s="34">
        <f t="shared" si="1014"/>
        <v>0</v>
      </c>
      <c r="L242" s="34">
        <f t="shared" si="1014"/>
        <v>0</v>
      </c>
      <c r="M242" s="34">
        <f t="shared" si="1014"/>
        <v>120000</v>
      </c>
      <c r="N242" s="34">
        <f t="shared" si="1014"/>
        <v>0</v>
      </c>
      <c r="O242" s="34">
        <f t="shared" si="1014"/>
        <v>0</v>
      </c>
      <c r="P242" s="34">
        <f t="shared" si="1014"/>
        <v>76000</v>
      </c>
      <c r="Q242" s="34">
        <f t="shared" si="1014"/>
        <v>0</v>
      </c>
      <c r="R242" s="34">
        <f t="shared" si="1014"/>
        <v>76000</v>
      </c>
      <c r="S242" s="34">
        <f t="shared" si="1014"/>
        <v>0</v>
      </c>
      <c r="T242" s="34">
        <f t="shared" si="1014"/>
        <v>-120000</v>
      </c>
      <c r="U242" s="34">
        <f t="shared" si="1014"/>
        <v>-76000</v>
      </c>
      <c r="V242" s="34">
        <f t="shared" si="1014"/>
        <v>-78000</v>
      </c>
      <c r="W242" s="34">
        <f t="shared" si="1014"/>
        <v>-49400</v>
      </c>
      <c r="X242" s="34">
        <f t="shared" si="1014"/>
        <v>48360</v>
      </c>
      <c r="Y242" s="34">
        <f t="shared" si="1014"/>
        <v>60804</v>
      </c>
      <c r="Z242" s="48">
        <f t="shared" si="1014"/>
        <v>-0.21</v>
      </c>
      <c r="AA242" s="48">
        <f t="shared" si="1014"/>
        <v>-0.22</v>
      </c>
      <c r="AB242" s="48">
        <f t="shared" si="1014"/>
        <v>-0.43</v>
      </c>
      <c r="AC242" s="48">
        <v>-0.14000000000000001</v>
      </c>
      <c r="AD242" s="48">
        <v>-0.14000000000000001</v>
      </c>
      <c r="AE242" s="48">
        <f t="shared" ref="AE242:AX242" si="1015">SUBTOTAL(9,AE239:AE241)</f>
        <v>-0.28000000000000003</v>
      </c>
      <c r="AF242" s="34">
        <f t="shared" si="1015"/>
        <v>196000</v>
      </c>
      <c r="AG242" s="34">
        <f t="shared" si="1015"/>
        <v>120000</v>
      </c>
      <c r="AH242" s="34">
        <f t="shared" si="1015"/>
        <v>0</v>
      </c>
      <c r="AI242" s="34">
        <f t="shared" si="1015"/>
        <v>0</v>
      </c>
      <c r="AJ242" s="34">
        <f t="shared" si="1015"/>
        <v>0</v>
      </c>
      <c r="AK242" s="34">
        <f t="shared" si="1015"/>
        <v>120000</v>
      </c>
      <c r="AL242" s="34">
        <f t="shared" si="1015"/>
        <v>0</v>
      </c>
      <c r="AM242" s="34">
        <f t="shared" si="1015"/>
        <v>0</v>
      </c>
      <c r="AN242" s="34">
        <f t="shared" si="1015"/>
        <v>76000</v>
      </c>
      <c r="AO242" s="34">
        <f t="shared" si="1015"/>
        <v>0</v>
      </c>
      <c r="AP242" s="34">
        <f t="shared" si="1015"/>
        <v>76000</v>
      </c>
      <c r="AQ242" s="34">
        <f t="shared" si="1015"/>
        <v>0</v>
      </c>
      <c r="AR242" s="34">
        <f t="shared" si="1015"/>
        <v>-42000</v>
      </c>
      <c r="AS242" s="34">
        <f t="shared" si="1015"/>
        <v>-26600</v>
      </c>
      <c r="AT242" s="34">
        <f t="shared" si="1015"/>
        <v>48360</v>
      </c>
      <c r="AU242" s="34">
        <f t="shared" si="1015"/>
        <v>60804</v>
      </c>
      <c r="AV242" s="48">
        <f t="shared" si="1015"/>
        <v>-7.0000000000000007E-2</v>
      </c>
      <c r="AW242" s="48">
        <f t="shared" si="1015"/>
        <v>-0.08</v>
      </c>
      <c r="AX242" s="48">
        <f t="shared" si="1015"/>
        <v>-0.15000000000000002</v>
      </c>
      <c r="AY242"/>
      <c r="AZ242"/>
      <c r="BA242" s="34">
        <f t="shared" ref="BA242:BS242" si="1016">SUBTOTAL(9,BA239:BA241)</f>
        <v>196000</v>
      </c>
      <c r="BB242" s="34">
        <f t="shared" si="1016"/>
        <v>120000</v>
      </c>
      <c r="BC242" s="34">
        <f t="shared" si="1016"/>
        <v>0</v>
      </c>
      <c r="BD242" s="34">
        <f t="shared" si="1016"/>
        <v>0</v>
      </c>
      <c r="BE242" s="34">
        <f t="shared" si="1016"/>
        <v>0</v>
      </c>
      <c r="BF242" s="34">
        <f t="shared" si="1016"/>
        <v>120000</v>
      </c>
      <c r="BG242" s="34">
        <f t="shared" si="1016"/>
        <v>0</v>
      </c>
      <c r="BH242" s="34">
        <f t="shared" si="1016"/>
        <v>0</v>
      </c>
      <c r="BI242" s="34">
        <f t="shared" si="1016"/>
        <v>76000</v>
      </c>
      <c r="BJ242" s="34">
        <f t="shared" si="1016"/>
        <v>0</v>
      </c>
      <c r="BK242" s="34">
        <f t="shared" si="1016"/>
        <v>76000</v>
      </c>
      <c r="BL242" s="34">
        <f t="shared" si="1016"/>
        <v>0</v>
      </c>
      <c r="BM242" s="34">
        <f t="shared" si="1016"/>
        <v>0</v>
      </c>
      <c r="BN242" s="34">
        <f t="shared" si="1016"/>
        <v>0</v>
      </c>
      <c r="BO242" s="34">
        <f t="shared" si="1016"/>
        <v>48360</v>
      </c>
      <c r="BP242" s="34">
        <f t="shared" si="1016"/>
        <v>60804</v>
      </c>
      <c r="BQ242" s="48">
        <f t="shared" si="1016"/>
        <v>0</v>
      </c>
      <c r="BR242" s="48">
        <f t="shared" si="1016"/>
        <v>0</v>
      </c>
      <c r="BS242" s="48">
        <f t="shared" si="1016"/>
        <v>0</v>
      </c>
      <c r="BT242" s="34">
        <f t="shared" ref="BT242:CL242" si="1017">SUBTOTAL(9,BT239:BT241)</f>
        <v>196000</v>
      </c>
      <c r="BU242" s="34">
        <f t="shared" si="1017"/>
        <v>120000</v>
      </c>
      <c r="BV242" s="34">
        <f t="shared" si="1017"/>
        <v>0</v>
      </c>
      <c r="BW242" s="34">
        <f t="shared" si="1017"/>
        <v>0</v>
      </c>
      <c r="BX242" s="34">
        <f t="shared" si="1017"/>
        <v>0</v>
      </c>
      <c r="BY242" s="34">
        <f t="shared" si="1017"/>
        <v>120000</v>
      </c>
      <c r="BZ242" s="34">
        <f t="shared" si="1017"/>
        <v>0</v>
      </c>
      <c r="CA242" s="34">
        <f t="shared" si="1017"/>
        <v>0</v>
      </c>
      <c r="CB242" s="34">
        <f t="shared" si="1017"/>
        <v>76000</v>
      </c>
      <c r="CC242" s="34">
        <f t="shared" si="1017"/>
        <v>0</v>
      </c>
      <c r="CD242" s="34">
        <f t="shared" si="1017"/>
        <v>76000</v>
      </c>
      <c r="CE242" s="34">
        <f t="shared" si="1017"/>
        <v>0</v>
      </c>
      <c r="CF242" s="34">
        <f t="shared" si="1017"/>
        <v>0</v>
      </c>
      <c r="CG242" s="34">
        <f t="shared" si="1017"/>
        <v>0</v>
      </c>
      <c r="CH242" s="34">
        <f t="shared" si="1017"/>
        <v>48360</v>
      </c>
      <c r="CI242" s="34">
        <f t="shared" si="1017"/>
        <v>60804</v>
      </c>
      <c r="CJ242" s="64">
        <f t="shared" si="1017"/>
        <v>0</v>
      </c>
      <c r="CK242" s="64">
        <f t="shared" si="1017"/>
        <v>0</v>
      </c>
      <c r="CL242" s="64">
        <f t="shared" si="1017"/>
        <v>0</v>
      </c>
    </row>
    <row r="243" spans="1:90" x14ac:dyDescent="0.25">
      <c r="A243" s="26">
        <v>1472</v>
      </c>
      <c r="B243" s="6">
        <v>610400681</v>
      </c>
      <c r="C243" s="27">
        <v>70226458</v>
      </c>
      <c r="D243" s="28" t="s">
        <v>100</v>
      </c>
      <c r="E243" s="6">
        <v>3133</v>
      </c>
      <c r="F243" s="6" t="s">
        <v>65</v>
      </c>
      <c r="G243" s="27" t="s">
        <v>96</v>
      </c>
      <c r="H243" s="41">
        <f>I243+P243</f>
        <v>24000</v>
      </c>
      <c r="I243" s="41">
        <f>K243+L243+M243+N243+O243</f>
        <v>24000</v>
      </c>
      <c r="J243" s="5"/>
      <c r="K243" s="9"/>
      <c r="L243" s="9"/>
      <c r="M243" s="9">
        <v>24000</v>
      </c>
      <c r="N243" s="9"/>
      <c r="O243" s="9"/>
      <c r="P243" s="41">
        <f>Q243+R243+S243</f>
        <v>0</v>
      </c>
      <c r="Q243" s="9"/>
      <c r="R243" s="9"/>
      <c r="S243" s="9"/>
      <c r="T243" s="73">
        <f>(L243+M243+N243)*-1</f>
        <v>-24000</v>
      </c>
      <c r="U243" s="73">
        <f>(Q243+R243)*-1</f>
        <v>0</v>
      </c>
      <c r="V243" s="9">
        <f t="shared" ref="V243:W245" si="1018">ROUND(T243*0.65,0)</f>
        <v>-15600</v>
      </c>
      <c r="W243" s="9">
        <f t="shared" si="1018"/>
        <v>0</v>
      </c>
      <c r="X243" s="9">
        <v>48360</v>
      </c>
      <c r="Y243" s="9">
        <v>34344</v>
      </c>
      <c r="Z243" s="78">
        <f>IF(T243=0,0,ROUND((T243+L243)/X243/12,2))</f>
        <v>-0.04</v>
      </c>
      <c r="AA243" s="78">
        <f>IF(U243=0,0,ROUND((U243+Q243)/Y243/10,2))</f>
        <v>0</v>
      </c>
      <c r="AB243" s="78">
        <f>Z243+AA243</f>
        <v>-0.04</v>
      </c>
      <c r="AC243" s="47">
        <v>-0.03</v>
      </c>
      <c r="AD243" s="47">
        <v>0</v>
      </c>
      <c r="AE243" s="47">
        <f>AC243+AD243</f>
        <v>-0.03</v>
      </c>
      <c r="AF243" s="41">
        <f>AG243+AN243</f>
        <v>24000</v>
      </c>
      <c r="AG243" s="41">
        <f>AI243+AJ243+AK243+AL243+AM243</f>
        <v>24000</v>
      </c>
      <c r="AH243" s="5"/>
      <c r="AI243" s="9"/>
      <c r="AJ243" s="9"/>
      <c r="AK243" s="9">
        <v>24000</v>
      </c>
      <c r="AL243" s="9"/>
      <c r="AM243" s="9"/>
      <c r="AN243" s="41">
        <f>AO243+AP243+AQ243</f>
        <v>0</v>
      </c>
      <c r="AO243" s="9"/>
      <c r="AP243" s="9"/>
      <c r="AQ243" s="9"/>
      <c r="AR243" s="90">
        <f>((AL243+AK243+AJ243)-((V243)*-1))*-1</f>
        <v>-8400</v>
      </c>
      <c r="AS243" s="90">
        <f>((AO243+AP243)-((W243)*-1))*-1</f>
        <v>0</v>
      </c>
      <c r="AT243" s="9">
        <v>48360</v>
      </c>
      <c r="AU243" s="9">
        <v>34344</v>
      </c>
      <c r="AV243" s="95">
        <f t="shared" ref="AV243" si="1019">ROUND((AY243/AT243/12)+(AC243),2)*-1</f>
        <v>-0.01</v>
      </c>
      <c r="AW243" s="95">
        <f t="shared" ref="AW243:AW245" si="1020">ROUND((AZ243/AU243/10)+AD243,2)*-1</f>
        <v>0</v>
      </c>
      <c r="AX243" s="95">
        <f>AV243+AW243</f>
        <v>-0.01</v>
      </c>
      <c r="AY243" s="97">
        <f t="shared" ref="AY243:AY245" si="1021">AK243+AL243</f>
        <v>24000</v>
      </c>
      <c r="AZ243" s="97">
        <f t="shared" ref="AZ243:AZ245" si="1022">AP243</f>
        <v>0</v>
      </c>
      <c r="BA243" s="98">
        <f>BB243+BI243</f>
        <v>24000</v>
      </c>
      <c r="BB243" s="98">
        <f>BD243+BE243+BF243+BG243+BH243</f>
        <v>24000</v>
      </c>
      <c r="BC243" s="99"/>
      <c r="BD243" s="90"/>
      <c r="BE243" s="90"/>
      <c r="BF243" s="90">
        <v>24000</v>
      </c>
      <c r="BG243" s="90"/>
      <c r="BH243" s="90"/>
      <c r="BI243" s="98">
        <f>BJ243+BK243+BL243</f>
        <v>0</v>
      </c>
      <c r="BJ243" s="90"/>
      <c r="BK243" s="90"/>
      <c r="BL243" s="90"/>
      <c r="BM243" s="90">
        <f t="shared" ref="BM243:BM245" si="1023">(BE243+BF243+BG243)-(AJ243+AK243+AL243)</f>
        <v>0</v>
      </c>
      <c r="BN243" s="90">
        <f t="shared" ref="BN243:BN245" si="1024">(BJ243+BK243)-(AO243+AP243)</f>
        <v>0</v>
      </c>
      <c r="BO243" s="9">
        <v>48360</v>
      </c>
      <c r="BP243" s="9">
        <v>34344</v>
      </c>
      <c r="BQ243" s="95">
        <f t="shared" ref="BQ243" si="1025">ROUND(((BF243+BG243)-(AK243+AL243))/BO243/10,2)*-1</f>
        <v>0</v>
      </c>
      <c r="BR243" s="95">
        <f t="shared" ref="BR243:BR245" si="1026">ROUND(((BK243-AP243)/BP243/10),2)*-1</f>
        <v>0</v>
      </c>
      <c r="BS243" s="95">
        <f>BQ243+BR243</f>
        <v>0</v>
      </c>
      <c r="BT243" s="98">
        <f>BU243+CB243</f>
        <v>24000</v>
      </c>
      <c r="BU243" s="98">
        <f>BW243+BX243+BY243+BZ243+CA243</f>
        <v>24000</v>
      </c>
      <c r="BV243" s="99"/>
      <c r="BW243" s="90"/>
      <c r="BX243" s="90"/>
      <c r="BY243" s="90">
        <v>24000</v>
      </c>
      <c r="BZ243" s="90"/>
      <c r="CA243" s="90"/>
      <c r="CB243" s="98">
        <f>CC243+CD243+CE243</f>
        <v>0</v>
      </c>
      <c r="CC243" s="90"/>
      <c r="CD243" s="90"/>
      <c r="CE243" s="90"/>
      <c r="CF243" s="90">
        <f t="shared" ref="CF243:CF245" si="1027">(BX243+BY243+BZ243)-(BE243+BF243+BG243)</f>
        <v>0</v>
      </c>
      <c r="CG243" s="90">
        <f t="shared" ref="CG243:CG245" si="1028">(CC243+CD243)-(BJ243+BK243)</f>
        <v>0</v>
      </c>
      <c r="CH243" s="9">
        <v>48360</v>
      </c>
      <c r="CI243" s="9">
        <v>34344</v>
      </c>
      <c r="CJ243" s="101">
        <f t="shared" ref="CJ243" si="1029">ROUND(((BY243+BZ243)-(BF243+BG243))/CH243/12,2)*-1</f>
        <v>0</v>
      </c>
      <c r="CK243" s="101">
        <f t="shared" ref="CK243:CK245" si="1030">ROUND(((CD243-BK243)/CI243/10),2)*-1</f>
        <v>0</v>
      </c>
      <c r="CL243" s="101">
        <f>CJ243+CK243</f>
        <v>0</v>
      </c>
    </row>
    <row r="244" spans="1:90" x14ac:dyDescent="0.25">
      <c r="A244" s="5">
        <v>1472</v>
      </c>
      <c r="B244" s="2">
        <v>610400681</v>
      </c>
      <c r="C244" s="7">
        <v>70226458</v>
      </c>
      <c r="D244" s="8" t="s">
        <v>100</v>
      </c>
      <c r="E244" s="20">
        <v>3133</v>
      </c>
      <c r="F244" s="20" t="s">
        <v>110</v>
      </c>
      <c r="G244" s="20" t="s">
        <v>96</v>
      </c>
      <c r="H244" s="41">
        <f>I244+P244</f>
        <v>0</v>
      </c>
      <c r="I244" s="41">
        <f>K244+L244+M244+N244+O244</f>
        <v>0</v>
      </c>
      <c r="J244" s="5"/>
      <c r="K244" s="9"/>
      <c r="L244" s="9"/>
      <c r="M244" s="9"/>
      <c r="N244" s="9"/>
      <c r="O244" s="9"/>
      <c r="P244" s="41">
        <f>Q244+R244+S244</f>
        <v>0</v>
      </c>
      <c r="Q244" s="9"/>
      <c r="R244" s="9"/>
      <c r="S244" s="9"/>
      <c r="T244" s="73">
        <f>(L244+M244+N244)*-1</f>
        <v>0</v>
      </c>
      <c r="U244" s="73">
        <f>(Q244+R244)*-1</f>
        <v>0</v>
      </c>
      <c r="V244" s="9">
        <f t="shared" si="1018"/>
        <v>0</v>
      </c>
      <c r="W244" s="9">
        <f t="shared" si="1018"/>
        <v>0</v>
      </c>
      <c r="X244" s="46" t="s">
        <v>225</v>
      </c>
      <c r="Y244" s="46" t="s">
        <v>225</v>
      </c>
      <c r="Z244" s="78">
        <f>IF(T244=0,0,ROUND((T244+L244)/X244/12,2))</f>
        <v>0</v>
      </c>
      <c r="AA244" s="78">
        <f>IF(U244=0,0,ROUND((U244+Q244)/Y244/10,2))</f>
        <v>0</v>
      </c>
      <c r="AB244" s="78">
        <f>Z244+AA244</f>
        <v>0</v>
      </c>
      <c r="AC244" s="47">
        <v>0</v>
      </c>
      <c r="AD244" s="47">
        <v>0</v>
      </c>
      <c r="AE244" s="47">
        <f>AC244+AD244</f>
        <v>0</v>
      </c>
      <c r="AF244" s="41">
        <f>AG244+AN244</f>
        <v>0</v>
      </c>
      <c r="AG244" s="41">
        <f>AI244+AJ244+AK244+AL244+AM244</f>
        <v>0</v>
      </c>
      <c r="AH244" s="5"/>
      <c r="AI244" s="9"/>
      <c r="AJ244" s="9"/>
      <c r="AK244" s="9"/>
      <c r="AL244" s="9"/>
      <c r="AM244" s="9"/>
      <c r="AN244" s="41">
        <f>AO244+AP244+AQ244</f>
        <v>0</v>
      </c>
      <c r="AO244" s="9"/>
      <c r="AP244" s="9"/>
      <c r="AQ244" s="9"/>
      <c r="AR244" s="90">
        <f>((AL244+AK244+AJ244)-((V244)*-1))*-1</f>
        <v>0</v>
      </c>
      <c r="AS244" s="90">
        <f>((AO244+AP244)-((W244)*-1))*-1</f>
        <v>0</v>
      </c>
      <c r="AT244" s="46" t="s">
        <v>225</v>
      </c>
      <c r="AU244" s="46" t="s">
        <v>225</v>
      </c>
      <c r="AV244" s="95">
        <v>0</v>
      </c>
      <c r="AW244" s="95">
        <v>0</v>
      </c>
      <c r="AX244" s="95">
        <f>AV244+AW244</f>
        <v>0</v>
      </c>
      <c r="AY244" s="97">
        <f t="shared" si="1021"/>
        <v>0</v>
      </c>
      <c r="AZ244" s="97">
        <f t="shared" si="1022"/>
        <v>0</v>
      </c>
      <c r="BA244" s="98">
        <f>BB244+BI244</f>
        <v>0</v>
      </c>
      <c r="BB244" s="98">
        <f>BD244+BE244+BF244+BG244+BH244</f>
        <v>0</v>
      </c>
      <c r="BC244" s="99"/>
      <c r="BD244" s="90"/>
      <c r="BE244" s="90"/>
      <c r="BF244" s="90"/>
      <c r="BG244" s="90"/>
      <c r="BH244" s="90"/>
      <c r="BI244" s="98">
        <f>BJ244+BK244+BL244</f>
        <v>0</v>
      </c>
      <c r="BJ244" s="90"/>
      <c r="BK244" s="90"/>
      <c r="BL244" s="90"/>
      <c r="BM244" s="90">
        <f t="shared" si="1023"/>
        <v>0</v>
      </c>
      <c r="BN244" s="90">
        <f t="shared" si="1024"/>
        <v>0</v>
      </c>
      <c r="BO244" s="46" t="s">
        <v>225</v>
      </c>
      <c r="BP244" s="46" t="s">
        <v>225</v>
      </c>
      <c r="BQ244" s="95">
        <v>0</v>
      </c>
      <c r="BR244" s="95">
        <v>0</v>
      </c>
      <c r="BS244" s="95">
        <f>BQ244+BR244</f>
        <v>0</v>
      </c>
      <c r="BT244" s="98">
        <f>BU244+CB244</f>
        <v>0</v>
      </c>
      <c r="BU244" s="98">
        <f>BW244+BX244+BY244+BZ244+CA244</f>
        <v>0</v>
      </c>
      <c r="BV244" s="99"/>
      <c r="BW244" s="90"/>
      <c r="BX244" s="90"/>
      <c r="BY244" s="90"/>
      <c r="BZ244" s="90"/>
      <c r="CA244" s="90"/>
      <c r="CB244" s="98">
        <f>CC244+CD244+CE244</f>
        <v>0</v>
      </c>
      <c r="CC244" s="90"/>
      <c r="CD244" s="90"/>
      <c r="CE244" s="90"/>
      <c r="CF244" s="90">
        <f t="shared" si="1027"/>
        <v>0</v>
      </c>
      <c r="CG244" s="90">
        <f t="shared" si="1028"/>
        <v>0</v>
      </c>
      <c r="CH244" s="46" t="s">
        <v>225</v>
      </c>
      <c r="CI244" s="46" t="s">
        <v>225</v>
      </c>
      <c r="CJ244" s="101">
        <v>0</v>
      </c>
      <c r="CK244" s="101">
        <v>0</v>
      </c>
      <c r="CL244" s="101">
        <f>CJ244+CK244</f>
        <v>0</v>
      </c>
    </row>
    <row r="245" spans="1:90" x14ac:dyDescent="0.25">
      <c r="A245" s="5">
        <v>1472</v>
      </c>
      <c r="B245" s="2">
        <v>610400681</v>
      </c>
      <c r="C245" s="7">
        <v>70226458</v>
      </c>
      <c r="D245" s="8" t="s">
        <v>100</v>
      </c>
      <c r="E245" s="2">
        <v>3141</v>
      </c>
      <c r="F245" s="2" t="s">
        <v>20</v>
      </c>
      <c r="G245" s="7" t="s">
        <v>96</v>
      </c>
      <c r="H245" s="41">
        <f>I245+P245</f>
        <v>0</v>
      </c>
      <c r="I245" s="41">
        <f>K245+L245+M245+N245+O245</f>
        <v>0</v>
      </c>
      <c r="J245" s="5"/>
      <c r="K245" s="9"/>
      <c r="L245" s="9"/>
      <c r="M245" s="9"/>
      <c r="N245" s="9"/>
      <c r="O245" s="9"/>
      <c r="P245" s="41">
        <f>Q245+R245+S245</f>
        <v>0</v>
      </c>
      <c r="Q245" s="9"/>
      <c r="R245" s="9"/>
      <c r="S245" s="9"/>
      <c r="T245" s="73">
        <f>(L245+M245+N245)*-1</f>
        <v>0</v>
      </c>
      <c r="U245" s="73">
        <f>(Q245+R245)*-1</f>
        <v>0</v>
      </c>
      <c r="V245" s="9">
        <f t="shared" si="1018"/>
        <v>0</v>
      </c>
      <c r="W245" s="9">
        <f t="shared" si="1018"/>
        <v>0</v>
      </c>
      <c r="X245" s="46" t="s">
        <v>225</v>
      </c>
      <c r="Y245" s="9">
        <v>26460</v>
      </c>
      <c r="Z245" s="78">
        <f>IF(T245=0,0,ROUND((T245+L245)/X245/10,2))</f>
        <v>0</v>
      </c>
      <c r="AA245" s="78">
        <f>IF(U245=0,0,ROUND((U245+Q245)/Y245/10,2))</f>
        <v>0</v>
      </c>
      <c r="AB245" s="78">
        <f>Z245+AA245</f>
        <v>0</v>
      </c>
      <c r="AC245" s="47">
        <v>0</v>
      </c>
      <c r="AD245" s="47">
        <v>0</v>
      </c>
      <c r="AE245" s="47">
        <f>AC245+AD245</f>
        <v>0</v>
      </c>
      <c r="AF245" s="41">
        <f>AG245+AN245</f>
        <v>0</v>
      </c>
      <c r="AG245" s="41">
        <f>AI245+AJ245+AK245+AL245+AM245</f>
        <v>0</v>
      </c>
      <c r="AH245" s="5"/>
      <c r="AI245" s="9"/>
      <c r="AJ245" s="9"/>
      <c r="AK245" s="9"/>
      <c r="AL245" s="9"/>
      <c r="AM245" s="9"/>
      <c r="AN245" s="41">
        <f>AO245+AP245+AQ245</f>
        <v>0</v>
      </c>
      <c r="AO245" s="9"/>
      <c r="AP245" s="9"/>
      <c r="AQ245" s="9"/>
      <c r="AR245" s="90">
        <f>((AL245+AK245+AJ245)-((V245)*-1))*-1</f>
        <v>0</v>
      </c>
      <c r="AS245" s="90">
        <f>((AO245+AP245)-((W245)*-1))*-1</f>
        <v>0</v>
      </c>
      <c r="AT245" s="46" t="s">
        <v>225</v>
      </c>
      <c r="AU245" s="9">
        <v>26460</v>
      </c>
      <c r="AV245" s="95">
        <v>0</v>
      </c>
      <c r="AW245" s="95">
        <f t="shared" si="1020"/>
        <v>0</v>
      </c>
      <c r="AX245" s="95">
        <f>AV245+AW245</f>
        <v>0</v>
      </c>
      <c r="AY245" s="97">
        <f t="shared" si="1021"/>
        <v>0</v>
      </c>
      <c r="AZ245" s="97">
        <f t="shared" si="1022"/>
        <v>0</v>
      </c>
      <c r="BA245" s="98">
        <f>BB245+BI245</f>
        <v>0</v>
      </c>
      <c r="BB245" s="98">
        <f>BD245+BE245+BF245+BG245+BH245</f>
        <v>0</v>
      </c>
      <c r="BC245" s="99"/>
      <c r="BD245" s="90"/>
      <c r="BE245" s="90"/>
      <c r="BF245" s="90"/>
      <c r="BG245" s="90"/>
      <c r="BH245" s="90"/>
      <c r="BI245" s="98">
        <f>BJ245+BK245+BL245</f>
        <v>0</v>
      </c>
      <c r="BJ245" s="90"/>
      <c r="BK245" s="90"/>
      <c r="BL245" s="90"/>
      <c r="BM245" s="90">
        <f t="shared" si="1023"/>
        <v>0</v>
      </c>
      <c r="BN245" s="90">
        <f t="shared" si="1024"/>
        <v>0</v>
      </c>
      <c r="BO245" s="46" t="s">
        <v>225</v>
      </c>
      <c r="BP245" s="9">
        <v>26460</v>
      </c>
      <c r="BQ245" s="95">
        <v>0</v>
      </c>
      <c r="BR245" s="95">
        <f t="shared" si="1026"/>
        <v>0</v>
      </c>
      <c r="BS245" s="95">
        <f>BQ245+BR245</f>
        <v>0</v>
      </c>
      <c r="BT245" s="98">
        <f>BU245+CB245</f>
        <v>0</v>
      </c>
      <c r="BU245" s="98">
        <f>BW245+BX245+BY245+BZ245+CA245</f>
        <v>0</v>
      </c>
      <c r="BV245" s="99"/>
      <c r="BW245" s="90"/>
      <c r="BX245" s="90"/>
      <c r="BY245" s="90"/>
      <c r="BZ245" s="90"/>
      <c r="CA245" s="90"/>
      <c r="CB245" s="98">
        <f>CC245+CD245+CE245</f>
        <v>0</v>
      </c>
      <c r="CC245" s="90"/>
      <c r="CD245" s="90"/>
      <c r="CE245" s="90"/>
      <c r="CF245" s="90">
        <f t="shared" si="1027"/>
        <v>0</v>
      </c>
      <c r="CG245" s="90">
        <f t="shared" si="1028"/>
        <v>0</v>
      </c>
      <c r="CH245" s="46" t="s">
        <v>225</v>
      </c>
      <c r="CI245" s="9">
        <v>26460</v>
      </c>
      <c r="CJ245" s="101">
        <v>0</v>
      </c>
      <c r="CK245" s="101">
        <f t="shared" si="1030"/>
        <v>0</v>
      </c>
      <c r="CL245" s="101">
        <f>CJ245+CK245</f>
        <v>0</v>
      </c>
    </row>
    <row r="246" spans="1:90" x14ac:dyDescent="0.25">
      <c r="A246" s="30"/>
      <c r="B246" s="31"/>
      <c r="C246" s="32"/>
      <c r="D246" s="33" t="s">
        <v>194</v>
      </c>
      <c r="E246" s="31"/>
      <c r="F246" s="31"/>
      <c r="G246" s="32"/>
      <c r="H246" s="34">
        <f t="shared" ref="H246:AB246" si="1031">SUBTOTAL(9,H243:H245)</f>
        <v>24000</v>
      </c>
      <c r="I246" s="34">
        <f t="shared" si="1031"/>
        <v>24000</v>
      </c>
      <c r="J246" s="34">
        <f t="shared" si="1031"/>
        <v>0</v>
      </c>
      <c r="K246" s="34">
        <f t="shared" si="1031"/>
        <v>0</v>
      </c>
      <c r="L246" s="34">
        <f t="shared" si="1031"/>
        <v>0</v>
      </c>
      <c r="M246" s="34">
        <f t="shared" si="1031"/>
        <v>24000</v>
      </c>
      <c r="N246" s="34">
        <f t="shared" si="1031"/>
        <v>0</v>
      </c>
      <c r="O246" s="34">
        <f t="shared" si="1031"/>
        <v>0</v>
      </c>
      <c r="P246" s="34">
        <f t="shared" si="1031"/>
        <v>0</v>
      </c>
      <c r="Q246" s="34">
        <f t="shared" si="1031"/>
        <v>0</v>
      </c>
      <c r="R246" s="34">
        <f t="shared" si="1031"/>
        <v>0</v>
      </c>
      <c r="S246" s="34">
        <f t="shared" si="1031"/>
        <v>0</v>
      </c>
      <c r="T246" s="34">
        <f t="shared" si="1031"/>
        <v>-24000</v>
      </c>
      <c r="U246" s="34">
        <f t="shared" si="1031"/>
        <v>0</v>
      </c>
      <c r="V246" s="34">
        <f t="shared" si="1031"/>
        <v>-15600</v>
      </c>
      <c r="W246" s="34">
        <f t="shared" si="1031"/>
        <v>0</v>
      </c>
      <c r="X246" s="34">
        <f t="shared" si="1031"/>
        <v>48360</v>
      </c>
      <c r="Y246" s="34">
        <f t="shared" si="1031"/>
        <v>60804</v>
      </c>
      <c r="Z246" s="48">
        <f t="shared" si="1031"/>
        <v>-0.04</v>
      </c>
      <c r="AA246" s="48">
        <f t="shared" si="1031"/>
        <v>0</v>
      </c>
      <c r="AB246" s="48">
        <f t="shared" si="1031"/>
        <v>-0.04</v>
      </c>
      <c r="AC246" s="48">
        <v>-0.03</v>
      </c>
      <c r="AD246" s="48">
        <v>0</v>
      </c>
      <c r="AE246" s="48">
        <f t="shared" ref="AE246:AX246" si="1032">SUBTOTAL(9,AE243:AE245)</f>
        <v>-0.03</v>
      </c>
      <c r="AF246" s="34">
        <f t="shared" si="1032"/>
        <v>24000</v>
      </c>
      <c r="AG246" s="34">
        <f t="shared" si="1032"/>
        <v>24000</v>
      </c>
      <c r="AH246" s="34">
        <f t="shared" si="1032"/>
        <v>0</v>
      </c>
      <c r="AI246" s="34">
        <f t="shared" si="1032"/>
        <v>0</v>
      </c>
      <c r="AJ246" s="34">
        <f t="shared" si="1032"/>
        <v>0</v>
      </c>
      <c r="AK246" s="34">
        <f t="shared" si="1032"/>
        <v>24000</v>
      </c>
      <c r="AL246" s="34">
        <f t="shared" si="1032"/>
        <v>0</v>
      </c>
      <c r="AM246" s="34">
        <f t="shared" si="1032"/>
        <v>0</v>
      </c>
      <c r="AN246" s="34">
        <f t="shared" si="1032"/>
        <v>0</v>
      </c>
      <c r="AO246" s="34">
        <f t="shared" si="1032"/>
        <v>0</v>
      </c>
      <c r="AP246" s="34">
        <f t="shared" si="1032"/>
        <v>0</v>
      </c>
      <c r="AQ246" s="34">
        <f t="shared" si="1032"/>
        <v>0</v>
      </c>
      <c r="AR246" s="34">
        <f t="shared" si="1032"/>
        <v>-8400</v>
      </c>
      <c r="AS246" s="34">
        <f t="shared" si="1032"/>
        <v>0</v>
      </c>
      <c r="AT246" s="34">
        <f t="shared" si="1032"/>
        <v>48360</v>
      </c>
      <c r="AU246" s="34">
        <f t="shared" si="1032"/>
        <v>60804</v>
      </c>
      <c r="AV246" s="48">
        <f t="shared" si="1032"/>
        <v>-0.01</v>
      </c>
      <c r="AW246" s="48">
        <f t="shared" si="1032"/>
        <v>0</v>
      </c>
      <c r="AX246" s="48">
        <f t="shared" si="1032"/>
        <v>-0.01</v>
      </c>
      <c r="AY246"/>
      <c r="AZ246"/>
      <c r="BA246" s="34">
        <f t="shared" ref="BA246:BS246" si="1033">SUBTOTAL(9,BA243:BA245)</f>
        <v>24000</v>
      </c>
      <c r="BB246" s="34">
        <f t="shared" si="1033"/>
        <v>24000</v>
      </c>
      <c r="BC246" s="34">
        <f t="shared" si="1033"/>
        <v>0</v>
      </c>
      <c r="BD246" s="34">
        <f t="shared" si="1033"/>
        <v>0</v>
      </c>
      <c r="BE246" s="34">
        <f t="shared" si="1033"/>
        <v>0</v>
      </c>
      <c r="BF246" s="34">
        <f t="shared" si="1033"/>
        <v>24000</v>
      </c>
      <c r="BG246" s="34">
        <f t="shared" si="1033"/>
        <v>0</v>
      </c>
      <c r="BH246" s="34">
        <f t="shared" si="1033"/>
        <v>0</v>
      </c>
      <c r="BI246" s="34">
        <f t="shared" si="1033"/>
        <v>0</v>
      </c>
      <c r="BJ246" s="34">
        <f t="shared" si="1033"/>
        <v>0</v>
      </c>
      <c r="BK246" s="34">
        <f t="shared" si="1033"/>
        <v>0</v>
      </c>
      <c r="BL246" s="34">
        <f t="shared" si="1033"/>
        <v>0</v>
      </c>
      <c r="BM246" s="34">
        <f t="shared" si="1033"/>
        <v>0</v>
      </c>
      <c r="BN246" s="34">
        <f t="shared" si="1033"/>
        <v>0</v>
      </c>
      <c r="BO246" s="34">
        <f t="shared" si="1033"/>
        <v>48360</v>
      </c>
      <c r="BP246" s="34">
        <f t="shared" si="1033"/>
        <v>60804</v>
      </c>
      <c r="BQ246" s="48">
        <f t="shared" si="1033"/>
        <v>0</v>
      </c>
      <c r="BR246" s="48">
        <f t="shared" si="1033"/>
        <v>0</v>
      </c>
      <c r="BS246" s="48">
        <f t="shared" si="1033"/>
        <v>0</v>
      </c>
      <c r="BT246" s="34">
        <f t="shared" ref="BT246:CL246" si="1034">SUBTOTAL(9,BT243:BT245)</f>
        <v>24000</v>
      </c>
      <c r="BU246" s="34">
        <f t="shared" si="1034"/>
        <v>24000</v>
      </c>
      <c r="BV246" s="34">
        <f t="shared" si="1034"/>
        <v>0</v>
      </c>
      <c r="BW246" s="34">
        <f t="shared" si="1034"/>
        <v>0</v>
      </c>
      <c r="BX246" s="34">
        <f t="shared" si="1034"/>
        <v>0</v>
      </c>
      <c r="BY246" s="34">
        <f t="shared" si="1034"/>
        <v>24000</v>
      </c>
      <c r="BZ246" s="34">
        <f t="shared" si="1034"/>
        <v>0</v>
      </c>
      <c r="CA246" s="34">
        <f t="shared" si="1034"/>
        <v>0</v>
      </c>
      <c r="CB246" s="34">
        <f t="shared" si="1034"/>
        <v>0</v>
      </c>
      <c r="CC246" s="34">
        <f t="shared" si="1034"/>
        <v>0</v>
      </c>
      <c r="CD246" s="34">
        <f t="shared" si="1034"/>
        <v>0</v>
      </c>
      <c r="CE246" s="34">
        <f t="shared" si="1034"/>
        <v>0</v>
      </c>
      <c r="CF246" s="34">
        <f t="shared" si="1034"/>
        <v>0</v>
      </c>
      <c r="CG246" s="34">
        <f t="shared" si="1034"/>
        <v>0</v>
      </c>
      <c r="CH246" s="34">
        <f t="shared" si="1034"/>
        <v>48360</v>
      </c>
      <c r="CI246" s="34">
        <f t="shared" si="1034"/>
        <v>60804</v>
      </c>
      <c r="CJ246" s="64">
        <f t="shared" si="1034"/>
        <v>0</v>
      </c>
      <c r="CK246" s="64">
        <f t="shared" si="1034"/>
        <v>0</v>
      </c>
      <c r="CL246" s="64">
        <f t="shared" si="1034"/>
        <v>0</v>
      </c>
    </row>
    <row r="247" spans="1:90" x14ac:dyDescent="0.25">
      <c r="A247" s="26">
        <v>1473</v>
      </c>
      <c r="B247" s="6">
        <v>600023141</v>
      </c>
      <c r="C247" s="27">
        <v>63778181</v>
      </c>
      <c r="D247" s="28" t="s">
        <v>101</v>
      </c>
      <c r="E247" s="6">
        <v>3133</v>
      </c>
      <c r="F247" s="6" t="s">
        <v>65</v>
      </c>
      <c r="G247" s="27" t="s">
        <v>96</v>
      </c>
      <c r="H247" s="41">
        <f>I247+P247</f>
        <v>320000</v>
      </c>
      <c r="I247" s="41">
        <f>K247+L247+M247+N247+O247</f>
        <v>160000</v>
      </c>
      <c r="J247" s="5"/>
      <c r="K247" s="9"/>
      <c r="L247" s="9"/>
      <c r="M247" s="9">
        <v>160000</v>
      </c>
      <c r="N247" s="9"/>
      <c r="O247" s="9"/>
      <c r="P247" s="41">
        <f>Q247+R247+S247</f>
        <v>160000</v>
      </c>
      <c r="Q247" s="9"/>
      <c r="R247" s="9">
        <v>160000</v>
      </c>
      <c r="S247" s="9"/>
      <c r="T247" s="73">
        <f>(L247+M247+N247)*-1</f>
        <v>-160000</v>
      </c>
      <c r="U247" s="73">
        <f>(Q247+R247)*-1</f>
        <v>-160000</v>
      </c>
      <c r="V247" s="9">
        <f t="shared" ref="V247:W249" si="1035">ROUND(T247*0.65,0)</f>
        <v>-104000</v>
      </c>
      <c r="W247" s="9">
        <f t="shared" si="1035"/>
        <v>-104000</v>
      </c>
      <c r="X247" s="9">
        <v>48360</v>
      </c>
      <c r="Y247" s="9">
        <v>34344</v>
      </c>
      <c r="Z247" s="78">
        <f>IF(T247=0,0,ROUND((T247+L247)/X247/12,2))</f>
        <v>-0.28000000000000003</v>
      </c>
      <c r="AA247" s="78">
        <f>IF(U247=0,0,ROUND((U247+Q247)/Y247/10,2))</f>
        <v>-0.47</v>
      </c>
      <c r="AB247" s="78">
        <f>Z247+AA247</f>
        <v>-0.75</v>
      </c>
      <c r="AC247" s="47">
        <v>-0.18</v>
      </c>
      <c r="AD247" s="47">
        <v>-0.31</v>
      </c>
      <c r="AE247" s="47">
        <f>AC247+AD247</f>
        <v>-0.49</v>
      </c>
      <c r="AF247" s="41">
        <f>AG247+AN247</f>
        <v>320000</v>
      </c>
      <c r="AG247" s="41">
        <f>AI247+AJ247+AK247+AL247+AM247</f>
        <v>160000</v>
      </c>
      <c r="AH247" s="5"/>
      <c r="AI247" s="9"/>
      <c r="AJ247" s="9"/>
      <c r="AK247" s="9">
        <v>160000</v>
      </c>
      <c r="AL247" s="9"/>
      <c r="AM247" s="9"/>
      <c r="AN247" s="41">
        <f>AO247+AP247+AQ247</f>
        <v>160000</v>
      </c>
      <c r="AO247" s="9"/>
      <c r="AP247" s="9">
        <v>160000</v>
      </c>
      <c r="AQ247" s="9"/>
      <c r="AR247" s="90">
        <f>((AL247+AK247+AJ247)-((V247)*-1))*-1</f>
        <v>-56000</v>
      </c>
      <c r="AS247" s="90">
        <f>((AO247+AP247)-((W247)*-1))*-1</f>
        <v>-56000</v>
      </c>
      <c r="AT247" s="9">
        <v>48360</v>
      </c>
      <c r="AU247" s="9">
        <v>34344</v>
      </c>
      <c r="AV247" s="95">
        <f t="shared" ref="AV247" si="1036">ROUND((AY247/AT247/12)+(AC247),2)*-1</f>
        <v>-0.1</v>
      </c>
      <c r="AW247" s="95">
        <f t="shared" ref="AW247:AW249" si="1037">ROUND((AZ247/AU247/10)+AD247,2)*-1</f>
        <v>-0.16</v>
      </c>
      <c r="AX247" s="95">
        <f>AV247+AW247</f>
        <v>-0.26</v>
      </c>
      <c r="AY247" s="97">
        <f t="shared" ref="AY247:AY249" si="1038">AK247+AL247</f>
        <v>160000</v>
      </c>
      <c r="AZ247" s="97">
        <f t="shared" ref="AZ247:AZ249" si="1039">AP247</f>
        <v>160000</v>
      </c>
      <c r="BA247" s="98">
        <f>BB247+BI247</f>
        <v>320000</v>
      </c>
      <c r="BB247" s="98">
        <f>BD247+BE247+BF247+BG247+BH247</f>
        <v>160000</v>
      </c>
      <c r="BC247" s="99"/>
      <c r="BD247" s="90"/>
      <c r="BE247" s="90"/>
      <c r="BF247" s="90">
        <v>160000</v>
      </c>
      <c r="BG247" s="90"/>
      <c r="BH247" s="90"/>
      <c r="BI247" s="98">
        <f>BJ247+BK247+BL247</f>
        <v>160000</v>
      </c>
      <c r="BJ247" s="90"/>
      <c r="BK247" s="90">
        <v>160000</v>
      </c>
      <c r="BL247" s="90"/>
      <c r="BM247" s="90">
        <f t="shared" ref="BM247:BM249" si="1040">(BE247+BF247+BG247)-(AJ247+AK247+AL247)</f>
        <v>0</v>
      </c>
      <c r="BN247" s="90">
        <f t="shared" ref="BN247:BN249" si="1041">(BJ247+BK247)-(AO247+AP247)</f>
        <v>0</v>
      </c>
      <c r="BO247" s="9">
        <v>48360</v>
      </c>
      <c r="BP247" s="9">
        <v>34344</v>
      </c>
      <c r="BQ247" s="95">
        <f t="shared" ref="BQ247" si="1042">ROUND(((BF247+BG247)-(AK247+AL247))/BO247/10,2)*-1</f>
        <v>0</v>
      </c>
      <c r="BR247" s="95">
        <f t="shared" ref="BR247:BR249" si="1043">ROUND(((BK247-AP247)/BP247/10),2)*-1</f>
        <v>0</v>
      </c>
      <c r="BS247" s="95">
        <f>BQ247+BR247</f>
        <v>0</v>
      </c>
      <c r="BT247" s="98">
        <f>BU247+CB247</f>
        <v>420000</v>
      </c>
      <c r="BU247" s="98">
        <f>BW247+BX247+BY247+BZ247+CA247</f>
        <v>220000</v>
      </c>
      <c r="BV247" s="86"/>
      <c r="BW247" s="87"/>
      <c r="BX247" s="87"/>
      <c r="BY247" s="87">
        <v>220000</v>
      </c>
      <c r="BZ247" s="87"/>
      <c r="CA247" s="87"/>
      <c r="CB247" s="41">
        <f t="shared" ref="CB247:CB249" si="1044">CC247+CD247+CE247</f>
        <v>200000</v>
      </c>
      <c r="CC247" s="87"/>
      <c r="CD247" s="87">
        <v>200000</v>
      </c>
      <c r="CE247" s="87"/>
      <c r="CF247" s="90">
        <f t="shared" ref="CF247:CF249" si="1045">(BX247+BY247+BZ247)-(BE247+BF247+BG247)</f>
        <v>60000</v>
      </c>
      <c r="CG247" s="90">
        <f t="shared" ref="CG247:CG249" si="1046">(CC247+CD247)-(BJ247+BK247)</f>
        <v>40000</v>
      </c>
      <c r="CH247" s="9">
        <v>48360</v>
      </c>
      <c r="CI247" s="9">
        <v>34344</v>
      </c>
      <c r="CJ247" s="101">
        <f t="shared" ref="CJ247" si="1047">ROUND(((BY247+BZ247)-(BF247+BG247))/CH247/12,2)*-1</f>
        <v>-0.1</v>
      </c>
      <c r="CK247" s="101">
        <f t="shared" ref="CK247:CK249" si="1048">ROUND(((CD247-BK247)/CI247/10),2)*-1</f>
        <v>-0.12</v>
      </c>
      <c r="CL247" s="101">
        <f>CJ247+CK247</f>
        <v>-0.22</v>
      </c>
    </row>
    <row r="248" spans="1:90" x14ac:dyDescent="0.25">
      <c r="A248" s="5">
        <v>1473</v>
      </c>
      <c r="B248" s="2">
        <v>600023141</v>
      </c>
      <c r="C248" s="7">
        <v>63778181</v>
      </c>
      <c r="D248" s="8" t="s">
        <v>101</v>
      </c>
      <c r="E248" s="20">
        <v>3133</v>
      </c>
      <c r="F248" s="20" t="s">
        <v>110</v>
      </c>
      <c r="G248" s="20" t="s">
        <v>96</v>
      </c>
      <c r="H248" s="41">
        <f>I248+P248</f>
        <v>0</v>
      </c>
      <c r="I248" s="41">
        <f>K248+L248+M248+N248+O248</f>
        <v>0</v>
      </c>
      <c r="J248" s="5"/>
      <c r="K248" s="9"/>
      <c r="L248" s="9"/>
      <c r="M248" s="9"/>
      <c r="N248" s="9"/>
      <c r="O248" s="9"/>
      <c r="P248" s="41">
        <f>Q248+R248+S248</f>
        <v>0</v>
      </c>
      <c r="Q248" s="9"/>
      <c r="R248" s="9"/>
      <c r="S248" s="9"/>
      <c r="T248" s="73">
        <f>(L248+M248+N248)*-1</f>
        <v>0</v>
      </c>
      <c r="U248" s="73">
        <f>(Q248+R248)*-1</f>
        <v>0</v>
      </c>
      <c r="V248" s="9">
        <f t="shared" si="1035"/>
        <v>0</v>
      </c>
      <c r="W248" s="9">
        <f t="shared" si="1035"/>
        <v>0</v>
      </c>
      <c r="X248" s="46" t="s">
        <v>225</v>
      </c>
      <c r="Y248" s="46" t="s">
        <v>225</v>
      </c>
      <c r="Z248" s="78">
        <f>IF(T248=0,0,ROUND((T248+L248)/X248/12,2))</f>
        <v>0</v>
      </c>
      <c r="AA248" s="78">
        <f>IF(U248=0,0,ROUND((U248+Q248)/Y248/10,2))</f>
        <v>0</v>
      </c>
      <c r="AB248" s="78">
        <f>Z248+AA248</f>
        <v>0</v>
      </c>
      <c r="AC248" s="47">
        <v>0</v>
      </c>
      <c r="AD248" s="47">
        <v>0</v>
      </c>
      <c r="AE248" s="47">
        <f>AC248+AD248</f>
        <v>0</v>
      </c>
      <c r="AF248" s="41">
        <f>AG248+AN248</f>
        <v>0</v>
      </c>
      <c r="AG248" s="41">
        <f>AI248+AJ248+AK248+AL248+AM248</f>
        <v>0</v>
      </c>
      <c r="AH248" s="5"/>
      <c r="AI248" s="9"/>
      <c r="AJ248" s="9"/>
      <c r="AK248" s="9"/>
      <c r="AL248" s="9"/>
      <c r="AM248" s="9"/>
      <c r="AN248" s="41">
        <f>AO248+AP248+AQ248</f>
        <v>0</v>
      </c>
      <c r="AO248" s="9"/>
      <c r="AP248" s="9"/>
      <c r="AQ248" s="9"/>
      <c r="AR248" s="90">
        <f>((AL248+AK248+AJ248)-((V248)*-1))*-1</f>
        <v>0</v>
      </c>
      <c r="AS248" s="90">
        <f>((AO248+AP248)-((W248)*-1))*-1</f>
        <v>0</v>
      </c>
      <c r="AT248" s="46" t="s">
        <v>225</v>
      </c>
      <c r="AU248" s="46" t="s">
        <v>225</v>
      </c>
      <c r="AV248" s="95">
        <v>0</v>
      </c>
      <c r="AW248" s="95">
        <v>0</v>
      </c>
      <c r="AX248" s="95">
        <f>AV248+AW248</f>
        <v>0</v>
      </c>
      <c r="AY248" s="97">
        <f t="shared" si="1038"/>
        <v>0</v>
      </c>
      <c r="AZ248" s="97">
        <f t="shared" si="1039"/>
        <v>0</v>
      </c>
      <c r="BA248" s="98">
        <f>BB248+BI248</f>
        <v>0</v>
      </c>
      <c r="BB248" s="98">
        <f>BD248+BE248+BF248+BG248+BH248</f>
        <v>0</v>
      </c>
      <c r="BC248" s="99"/>
      <c r="BD248" s="90"/>
      <c r="BE248" s="90"/>
      <c r="BF248" s="90"/>
      <c r="BG248" s="90"/>
      <c r="BH248" s="90"/>
      <c r="BI248" s="98">
        <f>BJ248+BK248+BL248</f>
        <v>0</v>
      </c>
      <c r="BJ248" s="90"/>
      <c r="BK248" s="90"/>
      <c r="BL248" s="90"/>
      <c r="BM248" s="90">
        <f t="shared" si="1040"/>
        <v>0</v>
      </c>
      <c r="BN248" s="90">
        <f t="shared" si="1041"/>
        <v>0</v>
      </c>
      <c r="BO248" s="46" t="s">
        <v>225</v>
      </c>
      <c r="BP248" s="46" t="s">
        <v>225</v>
      </c>
      <c r="BQ248" s="95">
        <v>0</v>
      </c>
      <c r="BR248" s="95">
        <v>0</v>
      </c>
      <c r="BS248" s="95">
        <f>BQ248+BR248</f>
        <v>0</v>
      </c>
      <c r="BT248" s="98">
        <f>BU248+CB248</f>
        <v>0</v>
      </c>
      <c r="BU248" s="98">
        <f>BW248+BX248+BY248+BZ248+CA248</f>
        <v>0</v>
      </c>
      <c r="BV248" s="86"/>
      <c r="BW248" s="87"/>
      <c r="BX248" s="87"/>
      <c r="BY248" s="87"/>
      <c r="BZ248" s="87"/>
      <c r="CA248" s="87"/>
      <c r="CB248" s="41">
        <f t="shared" si="1044"/>
        <v>0</v>
      </c>
      <c r="CC248" s="87"/>
      <c r="CD248" s="87"/>
      <c r="CE248" s="87"/>
      <c r="CF248" s="90">
        <f t="shared" si="1045"/>
        <v>0</v>
      </c>
      <c r="CG248" s="90">
        <f t="shared" si="1046"/>
        <v>0</v>
      </c>
      <c r="CH248" s="46" t="s">
        <v>225</v>
      </c>
      <c r="CI248" s="46" t="s">
        <v>225</v>
      </c>
      <c r="CJ248" s="101">
        <v>0</v>
      </c>
      <c r="CK248" s="101">
        <v>0</v>
      </c>
      <c r="CL248" s="101">
        <f>CJ248+CK248</f>
        <v>0</v>
      </c>
    </row>
    <row r="249" spans="1:90" x14ac:dyDescent="0.25">
      <c r="A249" s="5">
        <v>1473</v>
      </c>
      <c r="B249" s="2">
        <v>600023141</v>
      </c>
      <c r="C249" s="7">
        <v>63778181</v>
      </c>
      <c r="D249" s="8" t="s">
        <v>101</v>
      </c>
      <c r="E249" s="2">
        <v>3141</v>
      </c>
      <c r="F249" s="2" t="s">
        <v>20</v>
      </c>
      <c r="G249" s="7" t="s">
        <v>96</v>
      </c>
      <c r="H249" s="41">
        <f>I249+P249</f>
        <v>0</v>
      </c>
      <c r="I249" s="41">
        <f>K249+L249+M249+N249+O249</f>
        <v>0</v>
      </c>
      <c r="J249" s="5"/>
      <c r="K249" s="9"/>
      <c r="L249" s="9"/>
      <c r="M249" s="9"/>
      <c r="N249" s="9"/>
      <c r="O249" s="9"/>
      <c r="P249" s="41">
        <f>Q249+R249+S249</f>
        <v>0</v>
      </c>
      <c r="Q249" s="9"/>
      <c r="R249" s="9"/>
      <c r="S249" s="9"/>
      <c r="T249" s="73">
        <f>(L249+M249+N249)*-1</f>
        <v>0</v>
      </c>
      <c r="U249" s="73">
        <f>(Q249+R249)*-1</f>
        <v>0</v>
      </c>
      <c r="V249" s="9">
        <f t="shared" si="1035"/>
        <v>0</v>
      </c>
      <c r="W249" s="9">
        <f t="shared" si="1035"/>
        <v>0</v>
      </c>
      <c r="X249" s="46" t="s">
        <v>225</v>
      </c>
      <c r="Y249" s="9">
        <v>26460</v>
      </c>
      <c r="Z249" s="78">
        <f>IF(T249=0,0,ROUND((T249+L249)/X249/10,2))</f>
        <v>0</v>
      </c>
      <c r="AA249" s="78">
        <f>IF(U249=0,0,ROUND((U249+Q249)/Y249/10,2))</f>
        <v>0</v>
      </c>
      <c r="AB249" s="78">
        <f>Z249+AA249</f>
        <v>0</v>
      </c>
      <c r="AC249" s="47">
        <v>0</v>
      </c>
      <c r="AD249" s="47">
        <v>0</v>
      </c>
      <c r="AE249" s="47">
        <f>AC249+AD249</f>
        <v>0</v>
      </c>
      <c r="AF249" s="41">
        <f>AG249+AN249</f>
        <v>0</v>
      </c>
      <c r="AG249" s="41">
        <f>AI249+AJ249+AK249+AL249+AM249</f>
        <v>0</v>
      </c>
      <c r="AH249" s="5"/>
      <c r="AI249" s="9"/>
      <c r="AJ249" s="9"/>
      <c r="AK249" s="9"/>
      <c r="AL249" s="9"/>
      <c r="AM249" s="9"/>
      <c r="AN249" s="41">
        <f>AO249+AP249+AQ249</f>
        <v>0</v>
      </c>
      <c r="AO249" s="9"/>
      <c r="AP249" s="9"/>
      <c r="AQ249" s="9"/>
      <c r="AR249" s="90">
        <f>((AL249+AK249+AJ249)-((V249)*-1))*-1</f>
        <v>0</v>
      </c>
      <c r="AS249" s="90">
        <f>((AO249+AP249)-((W249)*-1))*-1</f>
        <v>0</v>
      </c>
      <c r="AT249" s="46" t="s">
        <v>225</v>
      </c>
      <c r="AU249" s="9">
        <v>26460</v>
      </c>
      <c r="AV249" s="95">
        <v>0</v>
      </c>
      <c r="AW249" s="95">
        <f t="shared" si="1037"/>
        <v>0</v>
      </c>
      <c r="AX249" s="95">
        <f>AV249+AW249</f>
        <v>0</v>
      </c>
      <c r="AY249" s="97">
        <f t="shared" si="1038"/>
        <v>0</v>
      </c>
      <c r="AZ249" s="97">
        <f t="shared" si="1039"/>
        <v>0</v>
      </c>
      <c r="BA249" s="98">
        <f>BB249+BI249</f>
        <v>0</v>
      </c>
      <c r="BB249" s="98">
        <f>BD249+BE249+BF249+BG249+BH249</f>
        <v>0</v>
      </c>
      <c r="BC249" s="99"/>
      <c r="BD249" s="90"/>
      <c r="BE249" s="90"/>
      <c r="BF249" s="90"/>
      <c r="BG249" s="90"/>
      <c r="BH249" s="90"/>
      <c r="BI249" s="98">
        <f>BJ249+BK249+BL249</f>
        <v>0</v>
      </c>
      <c r="BJ249" s="90"/>
      <c r="BK249" s="90"/>
      <c r="BL249" s="90"/>
      <c r="BM249" s="90">
        <f t="shared" si="1040"/>
        <v>0</v>
      </c>
      <c r="BN249" s="90">
        <f t="shared" si="1041"/>
        <v>0</v>
      </c>
      <c r="BO249" s="46" t="s">
        <v>225</v>
      </c>
      <c r="BP249" s="9">
        <v>26460</v>
      </c>
      <c r="BQ249" s="95">
        <v>0</v>
      </c>
      <c r="BR249" s="95">
        <f t="shared" si="1043"/>
        <v>0</v>
      </c>
      <c r="BS249" s="95">
        <f>BQ249+BR249</f>
        <v>0</v>
      </c>
      <c r="BT249" s="98">
        <f>BU249+CB249</f>
        <v>0</v>
      </c>
      <c r="BU249" s="98">
        <f>BW249+BX249+BY249+BZ249+CA249</f>
        <v>0</v>
      </c>
      <c r="BV249" s="86"/>
      <c r="BW249" s="87"/>
      <c r="BX249" s="87"/>
      <c r="BY249" s="87"/>
      <c r="BZ249" s="87"/>
      <c r="CA249" s="87"/>
      <c r="CB249" s="41">
        <f t="shared" si="1044"/>
        <v>0</v>
      </c>
      <c r="CC249" s="87"/>
      <c r="CD249" s="87"/>
      <c r="CE249" s="87"/>
      <c r="CF249" s="90">
        <f t="shared" si="1045"/>
        <v>0</v>
      </c>
      <c r="CG249" s="90">
        <f t="shared" si="1046"/>
        <v>0</v>
      </c>
      <c r="CH249" s="46" t="s">
        <v>225</v>
      </c>
      <c r="CI249" s="9">
        <v>26460</v>
      </c>
      <c r="CJ249" s="101">
        <v>0</v>
      </c>
      <c r="CK249" s="101">
        <f t="shared" si="1048"/>
        <v>0</v>
      </c>
      <c r="CL249" s="101">
        <f>CJ249+CK249</f>
        <v>0</v>
      </c>
    </row>
    <row r="250" spans="1:90" x14ac:dyDescent="0.25">
      <c r="A250" s="30"/>
      <c r="B250" s="31"/>
      <c r="C250" s="32"/>
      <c r="D250" s="33" t="s">
        <v>195</v>
      </c>
      <c r="E250" s="31"/>
      <c r="F250" s="31"/>
      <c r="G250" s="32"/>
      <c r="H250" s="34">
        <f t="shared" ref="H250:AB250" si="1049">SUBTOTAL(9,H247:H249)</f>
        <v>320000</v>
      </c>
      <c r="I250" s="34">
        <f t="shared" si="1049"/>
        <v>160000</v>
      </c>
      <c r="J250" s="34">
        <f t="shared" si="1049"/>
        <v>0</v>
      </c>
      <c r="K250" s="34">
        <f t="shared" si="1049"/>
        <v>0</v>
      </c>
      <c r="L250" s="34">
        <f t="shared" si="1049"/>
        <v>0</v>
      </c>
      <c r="M250" s="34">
        <f t="shared" si="1049"/>
        <v>160000</v>
      </c>
      <c r="N250" s="34">
        <f t="shared" si="1049"/>
        <v>0</v>
      </c>
      <c r="O250" s="34">
        <f t="shared" si="1049"/>
        <v>0</v>
      </c>
      <c r="P250" s="34">
        <f t="shared" si="1049"/>
        <v>160000</v>
      </c>
      <c r="Q250" s="34">
        <f t="shared" si="1049"/>
        <v>0</v>
      </c>
      <c r="R250" s="34">
        <f t="shared" si="1049"/>
        <v>160000</v>
      </c>
      <c r="S250" s="34">
        <f t="shared" si="1049"/>
        <v>0</v>
      </c>
      <c r="T250" s="34">
        <f t="shared" si="1049"/>
        <v>-160000</v>
      </c>
      <c r="U250" s="34">
        <f t="shared" si="1049"/>
        <v>-160000</v>
      </c>
      <c r="V250" s="34">
        <f t="shared" si="1049"/>
        <v>-104000</v>
      </c>
      <c r="W250" s="34">
        <f t="shared" si="1049"/>
        <v>-104000</v>
      </c>
      <c r="X250" s="34">
        <f t="shared" si="1049"/>
        <v>48360</v>
      </c>
      <c r="Y250" s="34">
        <f t="shared" si="1049"/>
        <v>60804</v>
      </c>
      <c r="Z250" s="48">
        <f t="shared" si="1049"/>
        <v>-0.28000000000000003</v>
      </c>
      <c r="AA250" s="48">
        <f t="shared" si="1049"/>
        <v>-0.47</v>
      </c>
      <c r="AB250" s="48">
        <f t="shared" si="1049"/>
        <v>-0.75</v>
      </c>
      <c r="AC250" s="48">
        <v>-0.18</v>
      </c>
      <c r="AD250" s="48">
        <v>-0.31</v>
      </c>
      <c r="AE250" s="48">
        <f t="shared" ref="AE250:AX250" si="1050">SUBTOTAL(9,AE247:AE249)</f>
        <v>-0.49</v>
      </c>
      <c r="AF250" s="34">
        <f t="shared" si="1050"/>
        <v>320000</v>
      </c>
      <c r="AG250" s="34">
        <f t="shared" si="1050"/>
        <v>160000</v>
      </c>
      <c r="AH250" s="34">
        <f t="shared" si="1050"/>
        <v>0</v>
      </c>
      <c r="AI250" s="34">
        <f t="shared" si="1050"/>
        <v>0</v>
      </c>
      <c r="AJ250" s="34">
        <f t="shared" si="1050"/>
        <v>0</v>
      </c>
      <c r="AK250" s="34">
        <f t="shared" si="1050"/>
        <v>160000</v>
      </c>
      <c r="AL250" s="34">
        <f t="shared" si="1050"/>
        <v>0</v>
      </c>
      <c r="AM250" s="34">
        <f t="shared" si="1050"/>
        <v>0</v>
      </c>
      <c r="AN250" s="34">
        <f t="shared" si="1050"/>
        <v>160000</v>
      </c>
      <c r="AO250" s="34">
        <f t="shared" si="1050"/>
        <v>0</v>
      </c>
      <c r="AP250" s="34">
        <f t="shared" si="1050"/>
        <v>160000</v>
      </c>
      <c r="AQ250" s="34">
        <f t="shared" si="1050"/>
        <v>0</v>
      </c>
      <c r="AR250" s="34">
        <f t="shared" si="1050"/>
        <v>-56000</v>
      </c>
      <c r="AS250" s="34">
        <f t="shared" si="1050"/>
        <v>-56000</v>
      </c>
      <c r="AT250" s="34">
        <f t="shared" si="1050"/>
        <v>48360</v>
      </c>
      <c r="AU250" s="34">
        <f t="shared" si="1050"/>
        <v>60804</v>
      </c>
      <c r="AV250" s="48">
        <f t="shared" si="1050"/>
        <v>-0.1</v>
      </c>
      <c r="AW250" s="48">
        <f t="shared" si="1050"/>
        <v>-0.16</v>
      </c>
      <c r="AX250" s="48">
        <f t="shared" si="1050"/>
        <v>-0.26</v>
      </c>
      <c r="AY250"/>
      <c r="AZ250"/>
      <c r="BA250" s="34">
        <f t="shared" ref="BA250:BS250" si="1051">SUBTOTAL(9,BA247:BA249)</f>
        <v>320000</v>
      </c>
      <c r="BB250" s="34">
        <f t="shared" si="1051"/>
        <v>160000</v>
      </c>
      <c r="BC250" s="34">
        <f t="shared" si="1051"/>
        <v>0</v>
      </c>
      <c r="BD250" s="34">
        <f t="shared" si="1051"/>
        <v>0</v>
      </c>
      <c r="BE250" s="34">
        <f t="shared" si="1051"/>
        <v>0</v>
      </c>
      <c r="BF250" s="34">
        <f t="shared" si="1051"/>
        <v>160000</v>
      </c>
      <c r="BG250" s="34">
        <f t="shared" si="1051"/>
        <v>0</v>
      </c>
      <c r="BH250" s="34">
        <f t="shared" si="1051"/>
        <v>0</v>
      </c>
      <c r="BI250" s="34">
        <f t="shared" si="1051"/>
        <v>160000</v>
      </c>
      <c r="BJ250" s="34">
        <f t="shared" si="1051"/>
        <v>0</v>
      </c>
      <c r="BK250" s="34">
        <f t="shared" si="1051"/>
        <v>160000</v>
      </c>
      <c r="BL250" s="34">
        <f t="shared" si="1051"/>
        <v>0</v>
      </c>
      <c r="BM250" s="34">
        <f t="shared" si="1051"/>
        <v>0</v>
      </c>
      <c r="BN250" s="34">
        <f t="shared" si="1051"/>
        <v>0</v>
      </c>
      <c r="BO250" s="34">
        <f t="shared" si="1051"/>
        <v>48360</v>
      </c>
      <c r="BP250" s="34">
        <f t="shared" si="1051"/>
        <v>60804</v>
      </c>
      <c r="BQ250" s="48">
        <f t="shared" si="1051"/>
        <v>0</v>
      </c>
      <c r="BR250" s="48">
        <f t="shared" si="1051"/>
        <v>0</v>
      </c>
      <c r="BS250" s="48">
        <f t="shared" si="1051"/>
        <v>0</v>
      </c>
      <c r="BT250" s="34">
        <f t="shared" ref="BT250:CL250" si="1052">SUBTOTAL(9,BT247:BT249)</f>
        <v>420000</v>
      </c>
      <c r="BU250" s="34">
        <f t="shared" si="1052"/>
        <v>220000</v>
      </c>
      <c r="BV250" s="34">
        <f t="shared" si="1052"/>
        <v>0</v>
      </c>
      <c r="BW250" s="34">
        <f t="shared" si="1052"/>
        <v>0</v>
      </c>
      <c r="BX250" s="34">
        <f t="shared" si="1052"/>
        <v>0</v>
      </c>
      <c r="BY250" s="34">
        <f t="shared" si="1052"/>
        <v>220000</v>
      </c>
      <c r="BZ250" s="34">
        <f t="shared" si="1052"/>
        <v>0</v>
      </c>
      <c r="CA250" s="34">
        <f t="shared" si="1052"/>
        <v>0</v>
      </c>
      <c r="CB250" s="34">
        <f t="shared" si="1052"/>
        <v>200000</v>
      </c>
      <c r="CC250" s="34">
        <f t="shared" si="1052"/>
        <v>0</v>
      </c>
      <c r="CD250" s="34">
        <f t="shared" si="1052"/>
        <v>200000</v>
      </c>
      <c r="CE250" s="34">
        <f t="shared" si="1052"/>
        <v>0</v>
      </c>
      <c r="CF250" s="34">
        <f t="shared" si="1052"/>
        <v>60000</v>
      </c>
      <c r="CG250" s="34">
        <f t="shared" si="1052"/>
        <v>40000</v>
      </c>
      <c r="CH250" s="34">
        <f t="shared" si="1052"/>
        <v>48360</v>
      </c>
      <c r="CI250" s="34">
        <f t="shared" si="1052"/>
        <v>60804</v>
      </c>
      <c r="CJ250" s="64">
        <f t="shared" si="1052"/>
        <v>-0.1</v>
      </c>
      <c r="CK250" s="64">
        <f t="shared" si="1052"/>
        <v>-0.12</v>
      </c>
      <c r="CL250" s="64">
        <f t="shared" si="1052"/>
        <v>-0.22</v>
      </c>
    </row>
    <row r="251" spans="1:90" x14ac:dyDescent="0.25">
      <c r="A251" s="26">
        <v>1474</v>
      </c>
      <c r="B251" s="6">
        <v>600029107</v>
      </c>
      <c r="C251" s="27">
        <v>60252774</v>
      </c>
      <c r="D251" s="28" t="s">
        <v>102</v>
      </c>
      <c r="E251" s="6">
        <v>3133</v>
      </c>
      <c r="F251" s="6" t="s">
        <v>65</v>
      </c>
      <c r="G251" s="27" t="s">
        <v>96</v>
      </c>
      <c r="H251" s="41">
        <f>I251+P251</f>
        <v>100000</v>
      </c>
      <c r="I251" s="41">
        <f>K251+L251+M251+N251+O251</f>
        <v>55000</v>
      </c>
      <c r="J251" s="5"/>
      <c r="K251" s="9"/>
      <c r="L251" s="9">
        <v>30000</v>
      </c>
      <c r="M251" s="9">
        <v>25000</v>
      </c>
      <c r="N251" s="9"/>
      <c r="O251" s="9"/>
      <c r="P251" s="41">
        <f>Q251+R251+S251</f>
        <v>45000</v>
      </c>
      <c r="Q251" s="9">
        <v>20000</v>
      </c>
      <c r="R251" s="9">
        <v>25000</v>
      </c>
      <c r="S251" s="9"/>
      <c r="T251" s="73">
        <f>(L251+M251+N251)*-1</f>
        <v>-55000</v>
      </c>
      <c r="U251" s="73">
        <f>(Q251+R251)*-1</f>
        <v>-45000</v>
      </c>
      <c r="V251" s="9">
        <f t="shared" ref="V251:W253" si="1053">ROUND(T251*0.65,0)</f>
        <v>-35750</v>
      </c>
      <c r="W251" s="9">
        <f t="shared" si="1053"/>
        <v>-29250</v>
      </c>
      <c r="X251" s="9">
        <v>48360</v>
      </c>
      <c r="Y251" s="9">
        <v>34344</v>
      </c>
      <c r="Z251" s="78">
        <f>IF(T251=0,0,ROUND((T251+L251)/X251/12,2))</f>
        <v>-0.04</v>
      </c>
      <c r="AA251" s="78">
        <f>IF(U251=0,0,ROUND((U251+Q251)/Y251/10,2))</f>
        <v>-7.0000000000000007E-2</v>
      </c>
      <c r="AB251" s="78">
        <f>Z251+AA251</f>
        <v>-0.11000000000000001</v>
      </c>
      <c r="AC251" s="47">
        <v>-0.06</v>
      </c>
      <c r="AD251" s="47">
        <v>-0.08</v>
      </c>
      <c r="AE251" s="47">
        <f>AC251+AD251</f>
        <v>-0.14000000000000001</v>
      </c>
      <c r="AF251" s="41">
        <f>AG251+AN251</f>
        <v>100000</v>
      </c>
      <c r="AG251" s="41">
        <f>AI251+AJ251+AK251+AL251+AM251</f>
        <v>55000</v>
      </c>
      <c r="AH251" s="5"/>
      <c r="AI251" s="9"/>
      <c r="AJ251" s="9">
        <v>30000</v>
      </c>
      <c r="AK251" s="9">
        <v>25000</v>
      </c>
      <c r="AL251" s="9"/>
      <c r="AM251" s="9"/>
      <c r="AN251" s="41">
        <f>AO251+AP251+AQ251</f>
        <v>45000</v>
      </c>
      <c r="AO251" s="9">
        <v>20000</v>
      </c>
      <c r="AP251" s="9">
        <v>25000</v>
      </c>
      <c r="AQ251" s="9"/>
      <c r="AR251" s="90">
        <f>((AL251+AK251+AJ251)-((V251)*-1))*-1</f>
        <v>-19250</v>
      </c>
      <c r="AS251" s="90">
        <f>((AO251+AP251)-((W251)*-1))*-1</f>
        <v>-15750</v>
      </c>
      <c r="AT251" s="9">
        <v>48360</v>
      </c>
      <c r="AU251" s="9">
        <v>34344</v>
      </c>
      <c r="AV251" s="95">
        <f t="shared" ref="AV251" si="1054">ROUND((AY251/AT251/12)+(AC251),2)*-1</f>
        <v>0.02</v>
      </c>
      <c r="AW251" s="95">
        <f t="shared" ref="AW251:AW253" si="1055">ROUND((AZ251/AU251/10)+AD251,2)*-1</f>
        <v>0.01</v>
      </c>
      <c r="AX251" s="95">
        <f>AV251+AW251</f>
        <v>0.03</v>
      </c>
      <c r="AY251" s="97">
        <f t="shared" ref="AY251:AY253" si="1056">AK251+AL251</f>
        <v>25000</v>
      </c>
      <c r="AZ251" s="97">
        <f t="shared" ref="AZ251:AZ253" si="1057">AP251</f>
        <v>25000</v>
      </c>
      <c r="BA251" s="98">
        <f>BB251+BI251</f>
        <v>100000</v>
      </c>
      <c r="BB251" s="98">
        <f>BD251+BE251+BF251+BG251+BH251</f>
        <v>55000</v>
      </c>
      <c r="BC251" s="99"/>
      <c r="BD251" s="90"/>
      <c r="BE251" s="90">
        <v>30000</v>
      </c>
      <c r="BF251" s="90">
        <v>25000</v>
      </c>
      <c r="BG251" s="90"/>
      <c r="BH251" s="90"/>
      <c r="BI251" s="98">
        <f>BJ251+BK251+BL251</f>
        <v>45000</v>
      </c>
      <c r="BJ251" s="90">
        <v>20000</v>
      </c>
      <c r="BK251" s="90">
        <v>25000</v>
      </c>
      <c r="BL251" s="90"/>
      <c r="BM251" s="90">
        <f t="shared" ref="BM251:BM253" si="1058">(BE251+BF251+BG251)-(AJ251+AK251+AL251)</f>
        <v>0</v>
      </c>
      <c r="BN251" s="90">
        <f t="shared" ref="BN251:BN253" si="1059">(BJ251+BK251)-(AO251+AP251)</f>
        <v>0</v>
      </c>
      <c r="BO251" s="9">
        <v>48360</v>
      </c>
      <c r="BP251" s="9">
        <v>34344</v>
      </c>
      <c r="BQ251" s="95">
        <f t="shared" ref="BQ251" si="1060">ROUND(((BF251+BG251)-(AK251+AL251))/BO251/10,2)*-1</f>
        <v>0</v>
      </c>
      <c r="BR251" s="95">
        <f t="shared" ref="BR251:BR253" si="1061">ROUND(((BK251-AP251)/BP251/10),2)*-1</f>
        <v>0</v>
      </c>
      <c r="BS251" s="95">
        <f>BQ251+BR251</f>
        <v>0</v>
      </c>
      <c r="BT251" s="98">
        <f>BU251+CB251</f>
        <v>100000</v>
      </c>
      <c r="BU251" s="98">
        <f>BW251+BX251+BY251+BZ251+CA251</f>
        <v>55000</v>
      </c>
      <c r="BV251" s="99"/>
      <c r="BW251" s="90"/>
      <c r="BX251" s="90">
        <v>30000</v>
      </c>
      <c r="BY251" s="90">
        <v>25000</v>
      </c>
      <c r="BZ251" s="90"/>
      <c r="CA251" s="90"/>
      <c r="CB251" s="98">
        <f>CC251+CD251+CE251</f>
        <v>45000</v>
      </c>
      <c r="CC251" s="90">
        <v>20000</v>
      </c>
      <c r="CD251" s="90">
        <v>25000</v>
      </c>
      <c r="CE251" s="90"/>
      <c r="CF251" s="90">
        <f t="shared" ref="CF251:CF253" si="1062">(BX251+BY251+BZ251)-(BE251+BF251+BG251)</f>
        <v>0</v>
      </c>
      <c r="CG251" s="90">
        <f t="shared" ref="CG251:CG253" si="1063">(CC251+CD251)-(BJ251+BK251)</f>
        <v>0</v>
      </c>
      <c r="CH251" s="9">
        <v>48360</v>
      </c>
      <c r="CI251" s="9">
        <v>34344</v>
      </c>
      <c r="CJ251" s="101">
        <f t="shared" ref="CJ251" si="1064">ROUND(((BY251+BZ251)-(BF251+BG251))/CH251/12,2)*-1</f>
        <v>0</v>
      </c>
      <c r="CK251" s="101">
        <f t="shared" ref="CK251:CK253" si="1065">ROUND(((CD251-BK251)/CI251/10),2)*-1</f>
        <v>0</v>
      </c>
      <c r="CL251" s="101">
        <f>CJ251+CK251</f>
        <v>0</v>
      </c>
    </row>
    <row r="252" spans="1:90" x14ac:dyDescent="0.25">
      <c r="A252" s="5">
        <v>1474</v>
      </c>
      <c r="B252" s="2">
        <v>600029107</v>
      </c>
      <c r="C252" s="7">
        <v>60252774</v>
      </c>
      <c r="D252" s="8" t="s">
        <v>102</v>
      </c>
      <c r="E252" s="20">
        <v>3133</v>
      </c>
      <c r="F252" s="20" t="s">
        <v>110</v>
      </c>
      <c r="G252" s="20" t="s">
        <v>96</v>
      </c>
      <c r="H252" s="41">
        <f>I252+P252</f>
        <v>0</v>
      </c>
      <c r="I252" s="41">
        <f>K252+L252+M252+N252+O252</f>
        <v>0</v>
      </c>
      <c r="J252" s="5"/>
      <c r="K252" s="9"/>
      <c r="L252" s="9"/>
      <c r="M252" s="9"/>
      <c r="N252" s="9"/>
      <c r="O252" s="9"/>
      <c r="P252" s="41">
        <f>Q252+R252+S252</f>
        <v>0</v>
      </c>
      <c r="Q252" s="9"/>
      <c r="R252" s="9"/>
      <c r="S252" s="9"/>
      <c r="T252" s="73">
        <f>(L252+M252+N252)*-1</f>
        <v>0</v>
      </c>
      <c r="U252" s="73">
        <f>(Q252+R252)*-1</f>
        <v>0</v>
      </c>
      <c r="V252" s="9">
        <f t="shared" si="1053"/>
        <v>0</v>
      </c>
      <c r="W252" s="9">
        <f t="shared" si="1053"/>
        <v>0</v>
      </c>
      <c r="X252" s="46" t="s">
        <v>225</v>
      </c>
      <c r="Y252" s="46" t="s">
        <v>225</v>
      </c>
      <c r="Z252" s="78">
        <f>IF(T252=0,0,ROUND((T252+L252)/X252/12,2))</f>
        <v>0</v>
      </c>
      <c r="AA252" s="78">
        <f>IF(U252=0,0,ROUND((U252+Q252)/Y252/10,2))</f>
        <v>0</v>
      </c>
      <c r="AB252" s="78">
        <f>Z252+AA252</f>
        <v>0</v>
      </c>
      <c r="AC252" s="47">
        <v>0</v>
      </c>
      <c r="AD252" s="47">
        <v>0</v>
      </c>
      <c r="AE252" s="47">
        <f>AC252+AD252</f>
        <v>0</v>
      </c>
      <c r="AF252" s="41">
        <f>AG252+AN252</f>
        <v>0</v>
      </c>
      <c r="AG252" s="41">
        <f>AI252+AJ252+AK252+AL252+AM252</f>
        <v>0</v>
      </c>
      <c r="AH252" s="5"/>
      <c r="AI252" s="9"/>
      <c r="AJ252" s="9"/>
      <c r="AK252" s="9"/>
      <c r="AL252" s="9"/>
      <c r="AM252" s="9"/>
      <c r="AN252" s="41">
        <f>AO252+AP252+AQ252</f>
        <v>0</v>
      </c>
      <c r="AO252" s="9"/>
      <c r="AP252" s="9"/>
      <c r="AQ252" s="9"/>
      <c r="AR252" s="90">
        <f>((AL252+AK252+AJ252)-((V252)*-1))*-1</f>
        <v>0</v>
      </c>
      <c r="AS252" s="90">
        <f>((AO252+AP252)-((W252)*-1))*-1</f>
        <v>0</v>
      </c>
      <c r="AT252" s="46" t="s">
        <v>225</v>
      </c>
      <c r="AU252" s="46" t="s">
        <v>225</v>
      </c>
      <c r="AV252" s="95">
        <v>0</v>
      </c>
      <c r="AW252" s="95">
        <v>0</v>
      </c>
      <c r="AX252" s="95">
        <f>AV252+AW252</f>
        <v>0</v>
      </c>
      <c r="AY252" s="97">
        <f t="shared" si="1056"/>
        <v>0</v>
      </c>
      <c r="AZ252" s="97">
        <f t="shared" si="1057"/>
        <v>0</v>
      </c>
      <c r="BA252" s="98">
        <f>BB252+BI252</f>
        <v>0</v>
      </c>
      <c r="BB252" s="98">
        <f>BD252+BE252+BF252+BG252+BH252</f>
        <v>0</v>
      </c>
      <c r="BC252" s="99"/>
      <c r="BD252" s="90"/>
      <c r="BE252" s="90"/>
      <c r="BF252" s="90"/>
      <c r="BG252" s="90"/>
      <c r="BH252" s="90"/>
      <c r="BI252" s="98">
        <f>BJ252+BK252+BL252</f>
        <v>0</v>
      </c>
      <c r="BJ252" s="90"/>
      <c r="BK252" s="90"/>
      <c r="BL252" s="90"/>
      <c r="BM252" s="90">
        <f t="shared" si="1058"/>
        <v>0</v>
      </c>
      <c r="BN252" s="90">
        <f t="shared" si="1059"/>
        <v>0</v>
      </c>
      <c r="BO252" s="46" t="s">
        <v>225</v>
      </c>
      <c r="BP252" s="46" t="s">
        <v>225</v>
      </c>
      <c r="BQ252" s="95">
        <v>0</v>
      </c>
      <c r="BR252" s="95">
        <v>0</v>
      </c>
      <c r="BS252" s="95">
        <f>BQ252+BR252</f>
        <v>0</v>
      </c>
      <c r="BT252" s="98">
        <f>BU252+CB252</f>
        <v>0</v>
      </c>
      <c r="BU252" s="98">
        <f>BW252+BX252+BY252+BZ252+CA252</f>
        <v>0</v>
      </c>
      <c r="BV252" s="99"/>
      <c r="BW252" s="90"/>
      <c r="BX252" s="90"/>
      <c r="BY252" s="90"/>
      <c r="BZ252" s="90"/>
      <c r="CA252" s="90"/>
      <c r="CB252" s="98">
        <f>CC252+CD252+CE252</f>
        <v>0</v>
      </c>
      <c r="CC252" s="90"/>
      <c r="CD252" s="90"/>
      <c r="CE252" s="90"/>
      <c r="CF252" s="90">
        <f t="shared" si="1062"/>
        <v>0</v>
      </c>
      <c r="CG252" s="90">
        <f t="shared" si="1063"/>
        <v>0</v>
      </c>
      <c r="CH252" s="46" t="s">
        <v>225</v>
      </c>
      <c r="CI252" s="46" t="s">
        <v>225</v>
      </c>
      <c r="CJ252" s="101">
        <v>0</v>
      </c>
      <c r="CK252" s="101">
        <v>0</v>
      </c>
      <c r="CL252" s="101">
        <f>CJ252+CK252</f>
        <v>0</v>
      </c>
    </row>
    <row r="253" spans="1:90" x14ac:dyDescent="0.25">
      <c r="A253" s="5">
        <v>1474</v>
      </c>
      <c r="B253" s="2">
        <v>600029107</v>
      </c>
      <c r="C253" s="7">
        <v>60252774</v>
      </c>
      <c r="D253" s="8" t="s">
        <v>102</v>
      </c>
      <c r="E253" s="2">
        <v>3141</v>
      </c>
      <c r="F253" s="2" t="s">
        <v>20</v>
      </c>
      <c r="G253" s="7" t="s">
        <v>96</v>
      </c>
      <c r="H253" s="41">
        <f>I253+P253</f>
        <v>0</v>
      </c>
      <c r="I253" s="41">
        <f>K253+L253+M253+N253+O253</f>
        <v>0</v>
      </c>
      <c r="J253" s="5"/>
      <c r="K253" s="9"/>
      <c r="L253" s="9"/>
      <c r="M253" s="9"/>
      <c r="N253" s="9"/>
      <c r="O253" s="9"/>
      <c r="P253" s="41">
        <f>Q253+R253+S253</f>
        <v>0</v>
      </c>
      <c r="Q253" s="9"/>
      <c r="R253" s="9"/>
      <c r="S253" s="9"/>
      <c r="T253" s="73">
        <f>(L253+M253+N253)*-1</f>
        <v>0</v>
      </c>
      <c r="U253" s="73">
        <f>(Q253+R253)*-1</f>
        <v>0</v>
      </c>
      <c r="V253" s="9">
        <f t="shared" si="1053"/>
        <v>0</v>
      </c>
      <c r="W253" s="9">
        <f t="shared" si="1053"/>
        <v>0</v>
      </c>
      <c r="X253" s="46" t="s">
        <v>225</v>
      </c>
      <c r="Y253" s="9">
        <v>26460</v>
      </c>
      <c r="Z253" s="78">
        <f>IF(T253=0,0,ROUND((T253+L253)/X253/10,2))</f>
        <v>0</v>
      </c>
      <c r="AA253" s="78">
        <f>IF(U253=0,0,ROUND((U253+Q253)/Y253/10,2))</f>
        <v>0</v>
      </c>
      <c r="AB253" s="78">
        <f>Z253+AA253</f>
        <v>0</v>
      </c>
      <c r="AC253" s="47">
        <v>0</v>
      </c>
      <c r="AD253" s="47">
        <v>0</v>
      </c>
      <c r="AE253" s="47">
        <f>AC253+AD253</f>
        <v>0</v>
      </c>
      <c r="AF253" s="41">
        <f>AG253+AN253</f>
        <v>0</v>
      </c>
      <c r="AG253" s="41">
        <f>AI253+AJ253+AK253+AL253+AM253</f>
        <v>0</v>
      </c>
      <c r="AH253" s="5"/>
      <c r="AI253" s="9"/>
      <c r="AJ253" s="9"/>
      <c r="AK253" s="9"/>
      <c r="AL253" s="9"/>
      <c r="AM253" s="9"/>
      <c r="AN253" s="41">
        <f>AO253+AP253+AQ253</f>
        <v>0</v>
      </c>
      <c r="AO253" s="9"/>
      <c r="AP253" s="9"/>
      <c r="AQ253" s="9"/>
      <c r="AR253" s="90">
        <f>((AL253+AK253+AJ253)-((V253)*-1))*-1</f>
        <v>0</v>
      </c>
      <c r="AS253" s="90">
        <f>((AO253+AP253)-((W253)*-1))*-1</f>
        <v>0</v>
      </c>
      <c r="AT253" s="46" t="s">
        <v>225</v>
      </c>
      <c r="AU253" s="9">
        <v>26460</v>
      </c>
      <c r="AV253" s="95">
        <v>0</v>
      </c>
      <c r="AW253" s="95">
        <f t="shared" si="1055"/>
        <v>0</v>
      </c>
      <c r="AX253" s="95">
        <f>AV253+AW253</f>
        <v>0</v>
      </c>
      <c r="AY253" s="97">
        <f t="shared" si="1056"/>
        <v>0</v>
      </c>
      <c r="AZ253" s="97">
        <f t="shared" si="1057"/>
        <v>0</v>
      </c>
      <c r="BA253" s="98">
        <f>BB253+BI253</f>
        <v>0</v>
      </c>
      <c r="BB253" s="98">
        <f>BD253+BE253+BF253+BG253+BH253</f>
        <v>0</v>
      </c>
      <c r="BC253" s="99"/>
      <c r="BD253" s="90"/>
      <c r="BE253" s="90"/>
      <c r="BF253" s="90"/>
      <c r="BG253" s="90"/>
      <c r="BH253" s="90"/>
      <c r="BI253" s="98">
        <f>BJ253+BK253+BL253</f>
        <v>0</v>
      </c>
      <c r="BJ253" s="90"/>
      <c r="BK253" s="90"/>
      <c r="BL253" s="90"/>
      <c r="BM253" s="90">
        <f t="shared" si="1058"/>
        <v>0</v>
      </c>
      <c r="BN253" s="90">
        <f t="shared" si="1059"/>
        <v>0</v>
      </c>
      <c r="BO253" s="46" t="s">
        <v>225</v>
      </c>
      <c r="BP253" s="9">
        <v>26460</v>
      </c>
      <c r="BQ253" s="95">
        <v>0</v>
      </c>
      <c r="BR253" s="95">
        <f t="shared" si="1061"/>
        <v>0</v>
      </c>
      <c r="BS253" s="95">
        <f>BQ253+BR253</f>
        <v>0</v>
      </c>
      <c r="BT253" s="98">
        <f>BU253+CB253</f>
        <v>0</v>
      </c>
      <c r="BU253" s="98">
        <f>BW253+BX253+BY253+BZ253+CA253</f>
        <v>0</v>
      </c>
      <c r="BV253" s="99"/>
      <c r="BW253" s="90"/>
      <c r="BX253" s="90"/>
      <c r="BY253" s="90"/>
      <c r="BZ253" s="90"/>
      <c r="CA253" s="90"/>
      <c r="CB253" s="98">
        <f>CC253+CD253+CE253</f>
        <v>0</v>
      </c>
      <c r="CC253" s="90"/>
      <c r="CD253" s="90"/>
      <c r="CE253" s="90"/>
      <c r="CF253" s="90">
        <f t="shared" si="1062"/>
        <v>0</v>
      </c>
      <c r="CG253" s="90">
        <f t="shared" si="1063"/>
        <v>0</v>
      </c>
      <c r="CH253" s="46" t="s">
        <v>225</v>
      </c>
      <c r="CI253" s="9">
        <v>26460</v>
      </c>
      <c r="CJ253" s="101">
        <v>0</v>
      </c>
      <c r="CK253" s="101">
        <f t="shared" si="1065"/>
        <v>0</v>
      </c>
      <c r="CL253" s="101">
        <f>CJ253+CK253</f>
        <v>0</v>
      </c>
    </row>
    <row r="254" spans="1:90" x14ac:dyDescent="0.25">
      <c r="A254" s="30"/>
      <c r="B254" s="31"/>
      <c r="C254" s="32"/>
      <c r="D254" s="33" t="s">
        <v>196</v>
      </c>
      <c r="E254" s="31"/>
      <c r="F254" s="31"/>
      <c r="G254" s="32"/>
      <c r="H254" s="34">
        <f t="shared" ref="H254:AB254" si="1066">SUBTOTAL(9,H251:H253)</f>
        <v>100000</v>
      </c>
      <c r="I254" s="34">
        <f t="shared" si="1066"/>
        <v>55000</v>
      </c>
      <c r="J254" s="34">
        <f t="shared" si="1066"/>
        <v>0</v>
      </c>
      <c r="K254" s="34">
        <f t="shared" si="1066"/>
        <v>0</v>
      </c>
      <c r="L254" s="34">
        <f t="shared" si="1066"/>
        <v>30000</v>
      </c>
      <c r="M254" s="34">
        <f t="shared" si="1066"/>
        <v>25000</v>
      </c>
      <c r="N254" s="34">
        <f t="shared" si="1066"/>
        <v>0</v>
      </c>
      <c r="O254" s="34">
        <f t="shared" si="1066"/>
        <v>0</v>
      </c>
      <c r="P254" s="34">
        <f t="shared" si="1066"/>
        <v>45000</v>
      </c>
      <c r="Q254" s="34">
        <f t="shared" si="1066"/>
        <v>20000</v>
      </c>
      <c r="R254" s="34">
        <f t="shared" si="1066"/>
        <v>25000</v>
      </c>
      <c r="S254" s="34">
        <f t="shared" si="1066"/>
        <v>0</v>
      </c>
      <c r="T254" s="34">
        <f t="shared" si="1066"/>
        <v>-55000</v>
      </c>
      <c r="U254" s="34">
        <f t="shared" si="1066"/>
        <v>-45000</v>
      </c>
      <c r="V254" s="34">
        <f t="shared" si="1066"/>
        <v>-35750</v>
      </c>
      <c r="W254" s="34">
        <f t="shared" si="1066"/>
        <v>-29250</v>
      </c>
      <c r="X254" s="34">
        <f t="shared" si="1066"/>
        <v>48360</v>
      </c>
      <c r="Y254" s="34">
        <f t="shared" si="1066"/>
        <v>60804</v>
      </c>
      <c r="Z254" s="48">
        <f t="shared" si="1066"/>
        <v>-0.04</v>
      </c>
      <c r="AA254" s="48">
        <f t="shared" si="1066"/>
        <v>-7.0000000000000007E-2</v>
      </c>
      <c r="AB254" s="48">
        <f t="shared" si="1066"/>
        <v>-0.11000000000000001</v>
      </c>
      <c r="AC254" s="48">
        <v>-0.06</v>
      </c>
      <c r="AD254" s="48">
        <v>-0.08</v>
      </c>
      <c r="AE254" s="48">
        <f t="shared" ref="AE254:AX254" si="1067">SUBTOTAL(9,AE251:AE253)</f>
        <v>-0.14000000000000001</v>
      </c>
      <c r="AF254" s="34">
        <f t="shared" si="1067"/>
        <v>100000</v>
      </c>
      <c r="AG254" s="34">
        <f t="shared" si="1067"/>
        <v>55000</v>
      </c>
      <c r="AH254" s="34">
        <f t="shared" si="1067"/>
        <v>0</v>
      </c>
      <c r="AI254" s="34">
        <f t="shared" si="1067"/>
        <v>0</v>
      </c>
      <c r="AJ254" s="34">
        <f t="shared" si="1067"/>
        <v>30000</v>
      </c>
      <c r="AK254" s="34">
        <f t="shared" si="1067"/>
        <v>25000</v>
      </c>
      <c r="AL254" s="34">
        <f t="shared" si="1067"/>
        <v>0</v>
      </c>
      <c r="AM254" s="34">
        <f t="shared" si="1067"/>
        <v>0</v>
      </c>
      <c r="AN254" s="34">
        <f t="shared" si="1067"/>
        <v>45000</v>
      </c>
      <c r="AO254" s="34">
        <f t="shared" si="1067"/>
        <v>20000</v>
      </c>
      <c r="AP254" s="34">
        <f t="shared" si="1067"/>
        <v>25000</v>
      </c>
      <c r="AQ254" s="34">
        <f t="shared" si="1067"/>
        <v>0</v>
      </c>
      <c r="AR254" s="34">
        <f t="shared" si="1067"/>
        <v>-19250</v>
      </c>
      <c r="AS254" s="34">
        <f t="shared" si="1067"/>
        <v>-15750</v>
      </c>
      <c r="AT254" s="34">
        <f t="shared" si="1067"/>
        <v>48360</v>
      </c>
      <c r="AU254" s="34">
        <f t="shared" si="1067"/>
        <v>60804</v>
      </c>
      <c r="AV254" s="48">
        <f t="shared" si="1067"/>
        <v>0.02</v>
      </c>
      <c r="AW254" s="48">
        <f t="shared" si="1067"/>
        <v>0.01</v>
      </c>
      <c r="AX254" s="48">
        <f t="shared" si="1067"/>
        <v>0.03</v>
      </c>
      <c r="AY254"/>
      <c r="AZ254"/>
      <c r="BA254" s="34">
        <f t="shared" ref="BA254:BS254" si="1068">SUBTOTAL(9,BA251:BA253)</f>
        <v>100000</v>
      </c>
      <c r="BB254" s="34">
        <f t="shared" si="1068"/>
        <v>55000</v>
      </c>
      <c r="BC254" s="34">
        <f t="shared" si="1068"/>
        <v>0</v>
      </c>
      <c r="BD254" s="34">
        <f t="shared" si="1068"/>
        <v>0</v>
      </c>
      <c r="BE254" s="34">
        <f t="shared" si="1068"/>
        <v>30000</v>
      </c>
      <c r="BF254" s="34">
        <f t="shared" si="1068"/>
        <v>25000</v>
      </c>
      <c r="BG254" s="34">
        <f t="shared" si="1068"/>
        <v>0</v>
      </c>
      <c r="BH254" s="34">
        <f t="shared" si="1068"/>
        <v>0</v>
      </c>
      <c r="BI254" s="34">
        <f t="shared" si="1068"/>
        <v>45000</v>
      </c>
      <c r="BJ254" s="34">
        <f t="shared" si="1068"/>
        <v>20000</v>
      </c>
      <c r="BK254" s="34">
        <f t="shared" si="1068"/>
        <v>25000</v>
      </c>
      <c r="BL254" s="34">
        <f t="shared" si="1068"/>
        <v>0</v>
      </c>
      <c r="BM254" s="34">
        <f t="shared" si="1068"/>
        <v>0</v>
      </c>
      <c r="BN254" s="34">
        <f t="shared" si="1068"/>
        <v>0</v>
      </c>
      <c r="BO254" s="34">
        <f t="shared" si="1068"/>
        <v>48360</v>
      </c>
      <c r="BP254" s="34">
        <f t="shared" si="1068"/>
        <v>60804</v>
      </c>
      <c r="BQ254" s="48">
        <f t="shared" si="1068"/>
        <v>0</v>
      </c>
      <c r="BR254" s="48">
        <f t="shared" si="1068"/>
        <v>0</v>
      </c>
      <c r="BS254" s="48">
        <f t="shared" si="1068"/>
        <v>0</v>
      </c>
      <c r="BT254" s="34">
        <f t="shared" ref="BT254:CL254" si="1069">SUBTOTAL(9,BT251:BT253)</f>
        <v>100000</v>
      </c>
      <c r="BU254" s="34">
        <f t="shared" si="1069"/>
        <v>55000</v>
      </c>
      <c r="BV254" s="34">
        <f t="shared" si="1069"/>
        <v>0</v>
      </c>
      <c r="BW254" s="34">
        <f t="shared" si="1069"/>
        <v>0</v>
      </c>
      <c r="BX254" s="34">
        <f t="shared" si="1069"/>
        <v>30000</v>
      </c>
      <c r="BY254" s="34">
        <f t="shared" si="1069"/>
        <v>25000</v>
      </c>
      <c r="BZ254" s="34">
        <f t="shared" si="1069"/>
        <v>0</v>
      </c>
      <c r="CA254" s="34">
        <f t="shared" si="1069"/>
        <v>0</v>
      </c>
      <c r="CB254" s="34">
        <f t="shared" si="1069"/>
        <v>45000</v>
      </c>
      <c r="CC254" s="34">
        <f t="shared" si="1069"/>
        <v>20000</v>
      </c>
      <c r="CD254" s="34">
        <f t="shared" si="1069"/>
        <v>25000</v>
      </c>
      <c r="CE254" s="34">
        <f t="shared" si="1069"/>
        <v>0</v>
      </c>
      <c r="CF254" s="34">
        <f t="shared" si="1069"/>
        <v>0</v>
      </c>
      <c r="CG254" s="34">
        <f t="shared" si="1069"/>
        <v>0</v>
      </c>
      <c r="CH254" s="34">
        <f t="shared" si="1069"/>
        <v>48360</v>
      </c>
      <c r="CI254" s="34">
        <f t="shared" si="1069"/>
        <v>60804</v>
      </c>
      <c r="CJ254" s="64">
        <f t="shared" si="1069"/>
        <v>0</v>
      </c>
      <c r="CK254" s="64">
        <f t="shared" si="1069"/>
        <v>0</v>
      </c>
      <c r="CL254" s="64">
        <f t="shared" si="1069"/>
        <v>0</v>
      </c>
    </row>
    <row r="255" spans="1:90" x14ac:dyDescent="0.25">
      <c r="A255" s="26">
        <v>1475</v>
      </c>
      <c r="B255" s="6">
        <v>600029166</v>
      </c>
      <c r="C255" s="27">
        <v>46748105</v>
      </c>
      <c r="D255" s="28" t="s">
        <v>103</v>
      </c>
      <c r="E255" s="6">
        <v>3133</v>
      </c>
      <c r="F255" s="6" t="s">
        <v>65</v>
      </c>
      <c r="G255" s="27" t="s">
        <v>96</v>
      </c>
      <c r="H255" s="41">
        <f>I255+P255</f>
        <v>75000</v>
      </c>
      <c r="I255" s="41">
        <f>K255+L255+M255+N255+O255</f>
        <v>15000</v>
      </c>
      <c r="J255" s="5"/>
      <c r="K255" s="9"/>
      <c r="L255" s="9"/>
      <c r="M255" s="9">
        <v>15000</v>
      </c>
      <c r="N255" s="9"/>
      <c r="O255" s="9"/>
      <c r="P255" s="41">
        <f>Q255+R255+S255</f>
        <v>60000</v>
      </c>
      <c r="Q255" s="9">
        <v>60000</v>
      </c>
      <c r="R255" s="9"/>
      <c r="S255" s="9"/>
      <c r="T255" s="73">
        <f>(L255+M255+N255)*-1</f>
        <v>-15000</v>
      </c>
      <c r="U255" s="73">
        <f>(Q255+R255)*-1</f>
        <v>-60000</v>
      </c>
      <c r="V255" s="9">
        <f>ROUND(T255*0.65,0)</f>
        <v>-9750</v>
      </c>
      <c r="W255" s="9">
        <f>ROUND(U255*0.65,0)</f>
        <v>-39000</v>
      </c>
      <c r="X255" s="9">
        <v>48360</v>
      </c>
      <c r="Y255" s="9">
        <v>34344</v>
      </c>
      <c r="Z255" s="78">
        <f>IF(T255=0,0,ROUND((T255+L255)/X255/12,2))</f>
        <v>-0.03</v>
      </c>
      <c r="AA255" s="78">
        <f>IF(U255=0,0,ROUND((U255+Q255)/Y255/10,2))</f>
        <v>0</v>
      </c>
      <c r="AB255" s="78">
        <f>Z255+AA255</f>
        <v>-0.03</v>
      </c>
      <c r="AC255" s="47">
        <v>-0.02</v>
      </c>
      <c r="AD255" s="47">
        <v>-0.11</v>
      </c>
      <c r="AE255" s="47">
        <f>AC255+AD255</f>
        <v>-0.13</v>
      </c>
      <c r="AF255" s="41">
        <f>AG255+AN255</f>
        <v>75000</v>
      </c>
      <c r="AG255" s="41">
        <f>AI255+AJ255+AK255+AL255+AM255</f>
        <v>15000</v>
      </c>
      <c r="AH255" s="5"/>
      <c r="AI255" s="9"/>
      <c r="AJ255" s="9"/>
      <c r="AK255" s="9">
        <v>15000</v>
      </c>
      <c r="AL255" s="9"/>
      <c r="AM255" s="9"/>
      <c r="AN255" s="41">
        <f>AO255+AP255+AQ255</f>
        <v>60000</v>
      </c>
      <c r="AO255" s="9">
        <v>60000</v>
      </c>
      <c r="AP255" s="9"/>
      <c r="AQ255" s="9"/>
      <c r="AR255" s="90">
        <f>((AL255+AK255+AJ255)-((V255)*-1))*-1</f>
        <v>-5250</v>
      </c>
      <c r="AS255" s="90">
        <f>((AO255+AP255)-((W255)*-1))*-1</f>
        <v>-21000</v>
      </c>
      <c r="AT255" s="9">
        <v>48360</v>
      </c>
      <c r="AU255" s="9">
        <v>34344</v>
      </c>
      <c r="AV255" s="95">
        <f t="shared" ref="AV255" si="1070">ROUND((AY255/AT255/12)+(AC255),2)*-1</f>
        <v>-0.01</v>
      </c>
      <c r="AW255" s="95">
        <f t="shared" ref="AW255" si="1071">ROUND((AZ255/AU255/10)+AD255,2)*-1</f>
        <v>0.11</v>
      </c>
      <c r="AX255" s="95">
        <f>AV255+AW255</f>
        <v>0.1</v>
      </c>
      <c r="AY255" s="97">
        <f t="shared" ref="AY255:AY256" si="1072">AK255+AL255</f>
        <v>15000</v>
      </c>
      <c r="AZ255" s="97">
        <f t="shared" ref="AZ255:AZ256" si="1073">AP255</f>
        <v>0</v>
      </c>
      <c r="BA255" s="98">
        <f>BB255+BI255</f>
        <v>75000</v>
      </c>
      <c r="BB255" s="98">
        <f>BD255+BE255+BF255+BG255+BH255</f>
        <v>15000</v>
      </c>
      <c r="BC255" s="99"/>
      <c r="BD255" s="90"/>
      <c r="BE255" s="90"/>
      <c r="BF255" s="90">
        <v>15000</v>
      </c>
      <c r="BG255" s="90"/>
      <c r="BH255" s="90"/>
      <c r="BI255" s="98">
        <f>BJ255+BK255+BL255</f>
        <v>60000</v>
      </c>
      <c r="BJ255" s="90">
        <v>60000</v>
      </c>
      <c r="BK255" s="90"/>
      <c r="BL255" s="90"/>
      <c r="BM255" s="90">
        <f t="shared" ref="BM255:BM256" si="1074">(BE255+BF255+BG255)-(AJ255+AK255+AL255)</f>
        <v>0</v>
      </c>
      <c r="BN255" s="90">
        <f t="shared" ref="BN255:BN256" si="1075">(BJ255+BK255)-(AO255+AP255)</f>
        <v>0</v>
      </c>
      <c r="BO255" s="9">
        <v>48360</v>
      </c>
      <c r="BP255" s="9">
        <v>34344</v>
      </c>
      <c r="BQ255" s="95">
        <f t="shared" ref="BQ255" si="1076">ROUND(((BF255+BG255)-(AK255+AL255))/BO255/10,2)*-1</f>
        <v>0</v>
      </c>
      <c r="BR255" s="95">
        <f t="shared" ref="BR255" si="1077">ROUND(((BK255-AP255)/BP255/10),2)*-1</f>
        <v>0</v>
      </c>
      <c r="BS255" s="95">
        <f>BQ255+BR255</f>
        <v>0</v>
      </c>
      <c r="BT255" s="98">
        <f>BU255+CB255</f>
        <v>175000</v>
      </c>
      <c r="BU255" s="98">
        <f>BW255+BX255+BY255+BZ255+CA255</f>
        <v>140000</v>
      </c>
      <c r="BV255" s="86">
        <v>0</v>
      </c>
      <c r="BW255" s="87">
        <v>0</v>
      </c>
      <c r="BX255" s="87">
        <v>140000</v>
      </c>
      <c r="BY255" s="87">
        <v>0</v>
      </c>
      <c r="BZ255" s="87">
        <v>0</v>
      </c>
      <c r="CA255" s="87">
        <v>0</v>
      </c>
      <c r="CB255" s="85">
        <f t="shared" ref="CB255:CB256" si="1078">CC255+CD255+CE255</f>
        <v>35000</v>
      </c>
      <c r="CC255" s="87">
        <v>0</v>
      </c>
      <c r="CD255" s="87">
        <v>35000</v>
      </c>
      <c r="CE255" s="87">
        <v>0</v>
      </c>
      <c r="CF255" s="90">
        <f t="shared" ref="CF255:CF256" si="1079">(BX255+BY255+BZ255)-(BE255+BF255+BG255)</f>
        <v>125000</v>
      </c>
      <c r="CG255" s="90">
        <f t="shared" ref="CG255:CG256" si="1080">(CC255+CD255)-(BJ255+BK255)</f>
        <v>-25000</v>
      </c>
      <c r="CH255" s="9">
        <v>48360</v>
      </c>
      <c r="CI255" s="9">
        <v>34344</v>
      </c>
      <c r="CJ255" s="101">
        <f t="shared" ref="CJ255" si="1081">ROUND(((BY255+BZ255)-(BF255+BG255))/CH255/12,2)*-1</f>
        <v>0.03</v>
      </c>
      <c r="CK255" s="101">
        <f t="shared" ref="CK255" si="1082">ROUND(((CD255-BK255)/CI255/10),2)*-1</f>
        <v>-0.1</v>
      </c>
      <c r="CL255" s="101">
        <f>CJ255+CK255</f>
        <v>-7.0000000000000007E-2</v>
      </c>
    </row>
    <row r="256" spans="1:90" x14ac:dyDescent="0.25">
      <c r="A256" s="5">
        <v>1475</v>
      </c>
      <c r="B256" s="2">
        <v>600029166</v>
      </c>
      <c r="C256" s="7">
        <v>46748105</v>
      </c>
      <c r="D256" s="8" t="s">
        <v>103</v>
      </c>
      <c r="E256" s="20">
        <v>3133</v>
      </c>
      <c r="F256" s="20" t="s">
        <v>110</v>
      </c>
      <c r="G256" s="20" t="s">
        <v>96</v>
      </c>
      <c r="H256" s="41">
        <f>I256+P256</f>
        <v>0</v>
      </c>
      <c r="I256" s="41">
        <f>K256+L256+M256+N256+O256</f>
        <v>0</v>
      </c>
      <c r="J256" s="5"/>
      <c r="K256" s="9"/>
      <c r="L256" s="9"/>
      <c r="M256" s="9"/>
      <c r="N256" s="9"/>
      <c r="O256" s="9"/>
      <c r="P256" s="41">
        <f>Q256+R256+S256</f>
        <v>0</v>
      </c>
      <c r="Q256" s="9"/>
      <c r="R256" s="9"/>
      <c r="S256" s="9"/>
      <c r="T256" s="73">
        <f>(L256+M256+N256)*-1</f>
        <v>0</v>
      </c>
      <c r="U256" s="73">
        <f>(Q256+R256)*-1</f>
        <v>0</v>
      </c>
      <c r="V256" s="9">
        <f>ROUND(T256*0.65,0)</f>
        <v>0</v>
      </c>
      <c r="W256" s="9">
        <f>ROUND(U256*0.65,0)</f>
        <v>0</v>
      </c>
      <c r="X256" s="46" t="s">
        <v>225</v>
      </c>
      <c r="Y256" s="46" t="s">
        <v>225</v>
      </c>
      <c r="Z256" s="78">
        <f>IF(T256=0,0,ROUND((T256+L256)/X256/12,2))</f>
        <v>0</v>
      </c>
      <c r="AA256" s="78">
        <f>IF(U256=0,0,ROUND((U256+Q256)/Y256/10,2))</f>
        <v>0</v>
      </c>
      <c r="AB256" s="78">
        <f>Z256+AA256</f>
        <v>0</v>
      </c>
      <c r="AC256" s="47">
        <v>0</v>
      </c>
      <c r="AD256" s="47">
        <v>0</v>
      </c>
      <c r="AE256" s="47">
        <f>AC256+AD256</f>
        <v>0</v>
      </c>
      <c r="AF256" s="41">
        <f>AG256+AN256</f>
        <v>0</v>
      </c>
      <c r="AG256" s="41">
        <f>AI256+AJ256+AK256+AL256+AM256</f>
        <v>0</v>
      </c>
      <c r="AH256" s="5"/>
      <c r="AI256" s="9"/>
      <c r="AJ256" s="9"/>
      <c r="AK256" s="9"/>
      <c r="AL256" s="9"/>
      <c r="AM256" s="9"/>
      <c r="AN256" s="41">
        <f>AO256+AP256+AQ256</f>
        <v>0</v>
      </c>
      <c r="AO256" s="9"/>
      <c r="AP256" s="9"/>
      <c r="AQ256" s="9"/>
      <c r="AR256" s="90">
        <f>((AL256+AK256+AJ256)-((V256)*-1))*-1</f>
        <v>0</v>
      </c>
      <c r="AS256" s="90">
        <f>((AO256+AP256)-((W256)*-1))*-1</f>
        <v>0</v>
      </c>
      <c r="AT256" s="46" t="s">
        <v>225</v>
      </c>
      <c r="AU256" s="46" t="s">
        <v>225</v>
      </c>
      <c r="AV256" s="95">
        <v>0</v>
      </c>
      <c r="AW256" s="95">
        <v>0</v>
      </c>
      <c r="AX256" s="95">
        <f>AV256+AW256</f>
        <v>0</v>
      </c>
      <c r="AY256" s="97">
        <f t="shared" si="1072"/>
        <v>0</v>
      </c>
      <c r="AZ256" s="97">
        <f t="shared" si="1073"/>
        <v>0</v>
      </c>
      <c r="BA256" s="98">
        <f>BB256+BI256</f>
        <v>0</v>
      </c>
      <c r="BB256" s="98">
        <f>BD256+BE256+BF256+BG256+BH256</f>
        <v>0</v>
      </c>
      <c r="BC256" s="99"/>
      <c r="BD256" s="90"/>
      <c r="BE256" s="90"/>
      <c r="BF256" s="90"/>
      <c r="BG256" s="90"/>
      <c r="BH256" s="90"/>
      <c r="BI256" s="98">
        <f>BJ256+BK256+BL256</f>
        <v>0</v>
      </c>
      <c r="BJ256" s="90"/>
      <c r="BK256" s="90"/>
      <c r="BL256" s="90"/>
      <c r="BM256" s="90">
        <f t="shared" si="1074"/>
        <v>0</v>
      </c>
      <c r="BN256" s="90">
        <f t="shared" si="1075"/>
        <v>0</v>
      </c>
      <c r="BO256" s="46" t="s">
        <v>225</v>
      </c>
      <c r="BP256" s="46" t="s">
        <v>225</v>
      </c>
      <c r="BQ256" s="95">
        <v>0</v>
      </c>
      <c r="BR256" s="95">
        <v>0</v>
      </c>
      <c r="BS256" s="95">
        <f>BQ256+BR256</f>
        <v>0</v>
      </c>
      <c r="BT256" s="98">
        <f>BU256+CB256</f>
        <v>0</v>
      </c>
      <c r="BU256" s="98">
        <f>BW256+BX256+BY256+BZ256+CA256</f>
        <v>0</v>
      </c>
      <c r="BV256" s="86"/>
      <c r="BW256" s="87"/>
      <c r="BX256" s="87"/>
      <c r="BY256" s="87"/>
      <c r="BZ256" s="87"/>
      <c r="CA256" s="87"/>
      <c r="CB256" s="85">
        <f t="shared" si="1078"/>
        <v>0</v>
      </c>
      <c r="CC256" s="87"/>
      <c r="CD256" s="87"/>
      <c r="CE256" s="87"/>
      <c r="CF256" s="90">
        <f t="shared" si="1079"/>
        <v>0</v>
      </c>
      <c r="CG256" s="90">
        <f t="shared" si="1080"/>
        <v>0</v>
      </c>
      <c r="CH256" s="46" t="s">
        <v>225</v>
      </c>
      <c r="CI256" s="46" t="s">
        <v>225</v>
      </c>
      <c r="CJ256" s="101">
        <v>0</v>
      </c>
      <c r="CK256" s="101">
        <v>0</v>
      </c>
      <c r="CL256" s="101">
        <f>CJ256+CK256</f>
        <v>0</v>
      </c>
    </row>
    <row r="257" spans="1:90" x14ac:dyDescent="0.25">
      <c r="A257" s="30"/>
      <c r="B257" s="31"/>
      <c r="C257" s="32"/>
      <c r="D257" s="33" t="s">
        <v>197</v>
      </c>
      <c r="E257" s="35"/>
      <c r="F257" s="35"/>
      <c r="G257" s="35"/>
      <c r="H257" s="34">
        <f t="shared" ref="H257:AB257" si="1083">SUBTOTAL(9,H255:H256)</f>
        <v>75000</v>
      </c>
      <c r="I257" s="34">
        <f t="shared" si="1083"/>
        <v>15000</v>
      </c>
      <c r="J257" s="34">
        <f t="shared" si="1083"/>
        <v>0</v>
      </c>
      <c r="K257" s="34">
        <f t="shared" si="1083"/>
        <v>0</v>
      </c>
      <c r="L257" s="34">
        <f t="shared" si="1083"/>
        <v>0</v>
      </c>
      <c r="M257" s="34">
        <f t="shared" si="1083"/>
        <v>15000</v>
      </c>
      <c r="N257" s="34">
        <f t="shared" si="1083"/>
        <v>0</v>
      </c>
      <c r="O257" s="34">
        <f t="shared" si="1083"/>
        <v>0</v>
      </c>
      <c r="P257" s="34">
        <f t="shared" si="1083"/>
        <v>60000</v>
      </c>
      <c r="Q257" s="34">
        <f t="shared" si="1083"/>
        <v>60000</v>
      </c>
      <c r="R257" s="34">
        <f t="shared" si="1083"/>
        <v>0</v>
      </c>
      <c r="S257" s="34">
        <f t="shared" si="1083"/>
        <v>0</v>
      </c>
      <c r="T257" s="34">
        <f t="shared" si="1083"/>
        <v>-15000</v>
      </c>
      <c r="U257" s="34">
        <f t="shared" si="1083"/>
        <v>-60000</v>
      </c>
      <c r="V257" s="34">
        <f t="shared" si="1083"/>
        <v>-9750</v>
      </c>
      <c r="W257" s="34">
        <f t="shared" si="1083"/>
        <v>-39000</v>
      </c>
      <c r="X257" s="34">
        <f t="shared" si="1083"/>
        <v>48360</v>
      </c>
      <c r="Y257" s="34">
        <f t="shared" si="1083"/>
        <v>34344</v>
      </c>
      <c r="Z257" s="48">
        <f t="shared" si="1083"/>
        <v>-0.03</v>
      </c>
      <c r="AA257" s="48">
        <f t="shared" si="1083"/>
        <v>0</v>
      </c>
      <c r="AB257" s="48">
        <f t="shared" si="1083"/>
        <v>-0.03</v>
      </c>
      <c r="AC257" s="48">
        <v>-0.02</v>
      </c>
      <c r="AD257" s="48">
        <v>-0.11</v>
      </c>
      <c r="AE257" s="48">
        <f t="shared" ref="AE257:AX257" si="1084">SUBTOTAL(9,AE255:AE256)</f>
        <v>-0.13</v>
      </c>
      <c r="AF257" s="34">
        <f t="shared" si="1084"/>
        <v>75000</v>
      </c>
      <c r="AG257" s="34">
        <f t="shared" si="1084"/>
        <v>15000</v>
      </c>
      <c r="AH257" s="34">
        <f t="shared" si="1084"/>
        <v>0</v>
      </c>
      <c r="AI257" s="34">
        <f t="shared" si="1084"/>
        <v>0</v>
      </c>
      <c r="AJ257" s="34">
        <f t="shared" si="1084"/>
        <v>0</v>
      </c>
      <c r="AK257" s="34">
        <f t="shared" si="1084"/>
        <v>15000</v>
      </c>
      <c r="AL257" s="34">
        <f t="shared" si="1084"/>
        <v>0</v>
      </c>
      <c r="AM257" s="34">
        <f t="shared" si="1084"/>
        <v>0</v>
      </c>
      <c r="AN257" s="34">
        <f t="shared" si="1084"/>
        <v>60000</v>
      </c>
      <c r="AO257" s="34">
        <f t="shared" si="1084"/>
        <v>60000</v>
      </c>
      <c r="AP257" s="34">
        <f t="shared" si="1084"/>
        <v>0</v>
      </c>
      <c r="AQ257" s="34">
        <f t="shared" si="1084"/>
        <v>0</v>
      </c>
      <c r="AR257" s="34">
        <f t="shared" si="1084"/>
        <v>-5250</v>
      </c>
      <c r="AS257" s="34">
        <f t="shared" si="1084"/>
        <v>-21000</v>
      </c>
      <c r="AT257" s="34">
        <f t="shared" si="1084"/>
        <v>48360</v>
      </c>
      <c r="AU257" s="34">
        <f t="shared" si="1084"/>
        <v>34344</v>
      </c>
      <c r="AV257" s="48">
        <f t="shared" si="1084"/>
        <v>-0.01</v>
      </c>
      <c r="AW257" s="48">
        <f t="shared" si="1084"/>
        <v>0.11</v>
      </c>
      <c r="AX257" s="48">
        <f t="shared" si="1084"/>
        <v>0.1</v>
      </c>
      <c r="AY257"/>
      <c r="AZ257"/>
      <c r="BA257" s="34">
        <f t="shared" ref="BA257:BS257" si="1085">SUBTOTAL(9,BA255:BA256)</f>
        <v>75000</v>
      </c>
      <c r="BB257" s="34">
        <f t="shared" si="1085"/>
        <v>15000</v>
      </c>
      <c r="BC257" s="34">
        <f t="shared" si="1085"/>
        <v>0</v>
      </c>
      <c r="BD257" s="34">
        <f t="shared" si="1085"/>
        <v>0</v>
      </c>
      <c r="BE257" s="34">
        <f t="shared" si="1085"/>
        <v>0</v>
      </c>
      <c r="BF257" s="34">
        <f t="shared" si="1085"/>
        <v>15000</v>
      </c>
      <c r="BG257" s="34">
        <f t="shared" si="1085"/>
        <v>0</v>
      </c>
      <c r="BH257" s="34">
        <f t="shared" si="1085"/>
        <v>0</v>
      </c>
      <c r="BI257" s="34">
        <f t="shared" si="1085"/>
        <v>60000</v>
      </c>
      <c r="BJ257" s="34">
        <f t="shared" si="1085"/>
        <v>60000</v>
      </c>
      <c r="BK257" s="34">
        <f t="shared" si="1085"/>
        <v>0</v>
      </c>
      <c r="BL257" s="34">
        <f t="shared" si="1085"/>
        <v>0</v>
      </c>
      <c r="BM257" s="34">
        <f t="shared" si="1085"/>
        <v>0</v>
      </c>
      <c r="BN257" s="34">
        <f t="shared" si="1085"/>
        <v>0</v>
      </c>
      <c r="BO257" s="34">
        <f t="shared" si="1085"/>
        <v>48360</v>
      </c>
      <c r="BP257" s="34">
        <f t="shared" si="1085"/>
        <v>34344</v>
      </c>
      <c r="BQ257" s="48">
        <f t="shared" si="1085"/>
        <v>0</v>
      </c>
      <c r="BR257" s="48">
        <f t="shared" si="1085"/>
        <v>0</v>
      </c>
      <c r="BS257" s="48">
        <f t="shared" si="1085"/>
        <v>0</v>
      </c>
      <c r="BT257" s="34">
        <f t="shared" ref="BT257:CL257" si="1086">SUBTOTAL(9,BT255:BT256)</f>
        <v>175000</v>
      </c>
      <c r="BU257" s="34">
        <f t="shared" si="1086"/>
        <v>140000</v>
      </c>
      <c r="BV257" s="34">
        <f t="shared" si="1086"/>
        <v>0</v>
      </c>
      <c r="BW257" s="34">
        <f t="shared" si="1086"/>
        <v>0</v>
      </c>
      <c r="BX257" s="34">
        <f t="shared" si="1086"/>
        <v>140000</v>
      </c>
      <c r="BY257" s="34">
        <f t="shared" si="1086"/>
        <v>0</v>
      </c>
      <c r="BZ257" s="34">
        <f t="shared" si="1086"/>
        <v>0</v>
      </c>
      <c r="CA257" s="34">
        <f t="shared" si="1086"/>
        <v>0</v>
      </c>
      <c r="CB257" s="34">
        <f t="shared" si="1086"/>
        <v>35000</v>
      </c>
      <c r="CC257" s="34">
        <f t="shared" si="1086"/>
        <v>0</v>
      </c>
      <c r="CD257" s="34">
        <f t="shared" si="1086"/>
        <v>35000</v>
      </c>
      <c r="CE257" s="34">
        <f t="shared" si="1086"/>
        <v>0</v>
      </c>
      <c r="CF257" s="34">
        <f t="shared" si="1086"/>
        <v>125000</v>
      </c>
      <c r="CG257" s="34">
        <f t="shared" si="1086"/>
        <v>-25000</v>
      </c>
      <c r="CH257" s="34">
        <f t="shared" si="1086"/>
        <v>48360</v>
      </c>
      <c r="CI257" s="34">
        <f t="shared" si="1086"/>
        <v>34344</v>
      </c>
      <c r="CJ257" s="64">
        <f t="shared" si="1086"/>
        <v>0.03</v>
      </c>
      <c r="CK257" s="64">
        <f t="shared" si="1086"/>
        <v>-0.1</v>
      </c>
      <c r="CL257" s="64">
        <f t="shared" si="1086"/>
        <v>-7.0000000000000007E-2</v>
      </c>
    </row>
    <row r="258" spans="1:90" x14ac:dyDescent="0.25">
      <c r="A258" s="26">
        <v>1476</v>
      </c>
      <c r="B258" s="6">
        <v>600029808</v>
      </c>
      <c r="C258" s="27">
        <v>855006</v>
      </c>
      <c r="D258" s="28" t="s">
        <v>104</v>
      </c>
      <c r="E258" s="6">
        <v>3133</v>
      </c>
      <c r="F258" s="6" t="s">
        <v>65</v>
      </c>
      <c r="G258" s="27" t="s">
        <v>96</v>
      </c>
      <c r="H258" s="41">
        <f>I258+P258</f>
        <v>350000</v>
      </c>
      <c r="I258" s="41">
        <f>K258+L258+M258+N258+O258</f>
        <v>250000</v>
      </c>
      <c r="J258" s="5"/>
      <c r="K258" s="9"/>
      <c r="L258" s="9">
        <v>100000</v>
      </c>
      <c r="M258" s="9">
        <v>150000</v>
      </c>
      <c r="N258" s="9"/>
      <c r="O258" s="9"/>
      <c r="P258" s="41">
        <f>Q258+R258+S258</f>
        <v>100000</v>
      </c>
      <c r="Q258" s="9">
        <v>80000</v>
      </c>
      <c r="R258" s="9">
        <v>20000</v>
      </c>
      <c r="S258" s="9"/>
      <c r="T258" s="73">
        <f>(L258+M258+N258)*-1</f>
        <v>-250000</v>
      </c>
      <c r="U258" s="73">
        <f>(Q258+R258)*-1</f>
        <v>-100000</v>
      </c>
      <c r="V258" s="9">
        <f t="shared" ref="V258:W260" si="1087">ROUND(T258*0.65,0)</f>
        <v>-162500</v>
      </c>
      <c r="W258" s="9">
        <f t="shared" si="1087"/>
        <v>-65000</v>
      </c>
      <c r="X258" s="9">
        <v>48360</v>
      </c>
      <c r="Y258" s="9">
        <v>34344</v>
      </c>
      <c r="Z258" s="78">
        <f>IF(T258=0,0,ROUND((T258+L258)/X258/12,2))</f>
        <v>-0.26</v>
      </c>
      <c r="AA258" s="78">
        <f>IF(U258=0,0,ROUND((U258+Q258)/Y258/10,2))</f>
        <v>-0.06</v>
      </c>
      <c r="AB258" s="78">
        <f>Z258+AA258</f>
        <v>-0.32</v>
      </c>
      <c r="AC258" s="47">
        <v>-0.28000000000000003</v>
      </c>
      <c r="AD258" s="47">
        <v>-0.19</v>
      </c>
      <c r="AE258" s="47">
        <f>AC258+AD258</f>
        <v>-0.47000000000000003</v>
      </c>
      <c r="AF258" s="41">
        <f>AG258+AN258</f>
        <v>350000</v>
      </c>
      <c r="AG258" s="41">
        <f>AI258+AJ258+AK258+AL258+AM258</f>
        <v>250000</v>
      </c>
      <c r="AH258" s="5"/>
      <c r="AI258" s="9"/>
      <c r="AJ258" s="9">
        <v>100000</v>
      </c>
      <c r="AK258" s="9">
        <v>150000</v>
      </c>
      <c r="AL258" s="9"/>
      <c r="AM258" s="9"/>
      <c r="AN258" s="41">
        <f>AO258+AP258+AQ258</f>
        <v>100000</v>
      </c>
      <c r="AO258" s="9">
        <v>80000</v>
      </c>
      <c r="AP258" s="9">
        <v>20000</v>
      </c>
      <c r="AQ258" s="9"/>
      <c r="AR258" s="90">
        <f>((AL258+AK258+AJ258)-((V258)*-1))*-1</f>
        <v>-87500</v>
      </c>
      <c r="AS258" s="90">
        <f>((AO258+AP258)-((W258)*-1))*-1</f>
        <v>-35000</v>
      </c>
      <c r="AT258" s="9">
        <v>48360</v>
      </c>
      <c r="AU258" s="9">
        <v>34344</v>
      </c>
      <c r="AV258" s="95">
        <f>ROUND((AY258/AT258/12)+(AC258),2)*-1</f>
        <v>0.02</v>
      </c>
      <c r="AW258" s="95">
        <f t="shared" ref="AW258:AW260" si="1088">ROUND((AZ258/AU258/10)+AD258,2)*-1</f>
        <v>0.13</v>
      </c>
      <c r="AX258" s="95">
        <f>AV258+AW258</f>
        <v>0.15</v>
      </c>
      <c r="AY258" s="97">
        <f t="shared" ref="AY258:AY260" si="1089">AK258+AL258</f>
        <v>150000</v>
      </c>
      <c r="AZ258" s="97">
        <f t="shared" ref="AZ258:AZ260" si="1090">AP258</f>
        <v>20000</v>
      </c>
      <c r="BA258" s="98">
        <f>BB258+BI258</f>
        <v>350000</v>
      </c>
      <c r="BB258" s="98">
        <f>BD258+BE258+BF258+BG258+BH258</f>
        <v>250000</v>
      </c>
      <c r="BC258" s="99"/>
      <c r="BD258" s="90"/>
      <c r="BE258" s="90">
        <v>100000</v>
      </c>
      <c r="BF258" s="90">
        <v>150000</v>
      </c>
      <c r="BG258" s="90"/>
      <c r="BH258" s="90"/>
      <c r="BI258" s="98">
        <f>BJ258+BK258+BL258</f>
        <v>100000</v>
      </c>
      <c r="BJ258" s="90">
        <v>80000</v>
      </c>
      <c r="BK258" s="90">
        <v>20000</v>
      </c>
      <c r="BL258" s="90"/>
      <c r="BM258" s="90">
        <f t="shared" ref="BM258:BM260" si="1091">(BE258+BF258+BG258)-(AJ258+AK258+AL258)</f>
        <v>0</v>
      </c>
      <c r="BN258" s="90">
        <f t="shared" ref="BN258:BN260" si="1092">(BJ258+BK258)-(AO258+AP258)</f>
        <v>0</v>
      </c>
      <c r="BO258" s="9">
        <v>48360</v>
      </c>
      <c r="BP258" s="9">
        <v>34344</v>
      </c>
      <c r="BQ258" s="95">
        <f t="shared" ref="BQ258" si="1093">ROUND(((BF258+BG258)-(AK258+AL258))/BO258/10,2)*-1</f>
        <v>0</v>
      </c>
      <c r="BR258" s="95">
        <f t="shared" ref="BR258:BR260" si="1094">ROUND(((BK258-AP258)/BP258/10),2)*-1</f>
        <v>0</v>
      </c>
      <c r="BS258" s="95">
        <f>BQ258+BR258</f>
        <v>0</v>
      </c>
      <c r="BT258" s="98">
        <f>BU258+CB258</f>
        <v>390000</v>
      </c>
      <c r="BU258" s="98">
        <f>BW258+BX258+BY258+BZ258+CA258</f>
        <v>285000</v>
      </c>
      <c r="BV258" s="86"/>
      <c r="BW258" s="87"/>
      <c r="BX258" s="87">
        <v>105000</v>
      </c>
      <c r="BY258" s="87">
        <v>180000</v>
      </c>
      <c r="BZ258" s="87"/>
      <c r="CA258" s="87"/>
      <c r="CB258" s="85">
        <f t="shared" ref="CB258:CB260" si="1095">CC258+CD258+CE258</f>
        <v>105000</v>
      </c>
      <c r="CC258" s="87">
        <v>80000</v>
      </c>
      <c r="CD258" s="87">
        <v>25000</v>
      </c>
      <c r="CE258" s="87"/>
      <c r="CF258" s="90">
        <f t="shared" ref="CF258:CF260" si="1096">(BX258+BY258+BZ258)-(BE258+BF258+BG258)</f>
        <v>35000</v>
      </c>
      <c r="CG258" s="90">
        <f t="shared" ref="CG258:CG260" si="1097">(CC258+CD258)-(BJ258+BK258)</f>
        <v>5000</v>
      </c>
      <c r="CH258" s="9">
        <v>48360</v>
      </c>
      <c r="CI258" s="9">
        <v>34344</v>
      </c>
      <c r="CJ258" s="101">
        <f t="shared" ref="CJ258" si="1098">ROUND(((BY258+BZ258)-(BF258+BG258))/CH258/12,2)*-1</f>
        <v>-0.05</v>
      </c>
      <c r="CK258" s="101">
        <f t="shared" ref="CK258:CK260" si="1099">ROUND(((CD258-BK258)/CI258/10),2)*-1</f>
        <v>-0.01</v>
      </c>
      <c r="CL258" s="101">
        <f>CJ258+CK258</f>
        <v>-6.0000000000000005E-2</v>
      </c>
    </row>
    <row r="259" spans="1:90" x14ac:dyDescent="0.25">
      <c r="A259" s="5">
        <v>1476</v>
      </c>
      <c r="B259" s="2">
        <v>600029808</v>
      </c>
      <c r="C259" s="7">
        <v>855006</v>
      </c>
      <c r="D259" s="8" t="s">
        <v>104</v>
      </c>
      <c r="E259" s="20">
        <v>3133</v>
      </c>
      <c r="F259" s="20" t="s">
        <v>110</v>
      </c>
      <c r="G259" s="20" t="s">
        <v>96</v>
      </c>
      <c r="H259" s="41">
        <f>I259+P259</f>
        <v>0</v>
      </c>
      <c r="I259" s="41">
        <f>K259+L259+M259+N259+O259</f>
        <v>0</v>
      </c>
      <c r="J259" s="5"/>
      <c r="K259" s="9"/>
      <c r="L259" s="9"/>
      <c r="M259" s="9"/>
      <c r="N259" s="9"/>
      <c r="O259" s="9"/>
      <c r="P259" s="41">
        <f>Q259+R259+S259</f>
        <v>0</v>
      </c>
      <c r="Q259" s="9"/>
      <c r="R259" s="9"/>
      <c r="S259" s="9"/>
      <c r="T259" s="73">
        <f>(L259+M259+N259)*-1</f>
        <v>0</v>
      </c>
      <c r="U259" s="73">
        <f>(Q259+R259)*-1</f>
        <v>0</v>
      </c>
      <c r="V259" s="9">
        <f t="shared" si="1087"/>
        <v>0</v>
      </c>
      <c r="W259" s="9">
        <f t="shared" si="1087"/>
        <v>0</v>
      </c>
      <c r="X259" s="46" t="s">
        <v>225</v>
      </c>
      <c r="Y259" s="46" t="s">
        <v>225</v>
      </c>
      <c r="Z259" s="78">
        <f>IF(T259=0,0,ROUND((T259+L259)/X259/12,2))</f>
        <v>0</v>
      </c>
      <c r="AA259" s="78">
        <f>IF(U259=0,0,ROUND((U259+Q259)/Y259/10,2))</f>
        <v>0</v>
      </c>
      <c r="AB259" s="78">
        <f>Z259+AA259</f>
        <v>0</v>
      </c>
      <c r="AC259" s="47">
        <v>0</v>
      </c>
      <c r="AD259" s="47">
        <v>0</v>
      </c>
      <c r="AE259" s="47">
        <f>AC259+AD259</f>
        <v>0</v>
      </c>
      <c r="AF259" s="41">
        <f>AG259+AN259</f>
        <v>0</v>
      </c>
      <c r="AG259" s="41">
        <f>AI259+AJ259+AK259+AL259+AM259</f>
        <v>0</v>
      </c>
      <c r="AH259" s="5"/>
      <c r="AI259" s="9"/>
      <c r="AJ259" s="9"/>
      <c r="AK259" s="9"/>
      <c r="AL259" s="9"/>
      <c r="AM259" s="9"/>
      <c r="AN259" s="41">
        <f>AO259+AP259+AQ259</f>
        <v>0</v>
      </c>
      <c r="AO259" s="9"/>
      <c r="AP259" s="9"/>
      <c r="AQ259" s="9"/>
      <c r="AR259" s="90">
        <f>((AL259+AK259+AJ259)-((V259)*-1))*-1</f>
        <v>0</v>
      </c>
      <c r="AS259" s="90">
        <f>((AO259+AP259)-((W259)*-1))*-1</f>
        <v>0</v>
      </c>
      <c r="AT259" s="46" t="s">
        <v>225</v>
      </c>
      <c r="AU259" s="46" t="s">
        <v>225</v>
      </c>
      <c r="AV259" s="95">
        <v>0</v>
      </c>
      <c r="AW259" s="95">
        <v>0</v>
      </c>
      <c r="AX259" s="95">
        <f>AV259+AW259</f>
        <v>0</v>
      </c>
      <c r="AY259" s="97">
        <f t="shared" si="1089"/>
        <v>0</v>
      </c>
      <c r="AZ259" s="97">
        <f t="shared" si="1090"/>
        <v>0</v>
      </c>
      <c r="BA259" s="98">
        <f>BB259+BI259</f>
        <v>0</v>
      </c>
      <c r="BB259" s="98">
        <f>BD259+BE259+BF259+BG259+BH259</f>
        <v>0</v>
      </c>
      <c r="BC259" s="99"/>
      <c r="BD259" s="90"/>
      <c r="BE259" s="90"/>
      <c r="BF259" s="90"/>
      <c r="BG259" s="90"/>
      <c r="BH259" s="90"/>
      <c r="BI259" s="98">
        <f>BJ259+BK259+BL259</f>
        <v>0</v>
      </c>
      <c r="BJ259" s="90"/>
      <c r="BK259" s="90"/>
      <c r="BL259" s="90"/>
      <c r="BM259" s="90">
        <f t="shared" si="1091"/>
        <v>0</v>
      </c>
      <c r="BN259" s="90">
        <f t="shared" si="1092"/>
        <v>0</v>
      </c>
      <c r="BO259" s="46" t="s">
        <v>225</v>
      </c>
      <c r="BP259" s="46" t="s">
        <v>225</v>
      </c>
      <c r="BQ259" s="95">
        <v>0</v>
      </c>
      <c r="BR259" s="95">
        <v>0</v>
      </c>
      <c r="BS259" s="95">
        <f>BQ259+BR259</f>
        <v>0</v>
      </c>
      <c r="BT259" s="98">
        <f>BU259+CB259</f>
        <v>0</v>
      </c>
      <c r="BU259" s="98">
        <f>BW259+BX259+BY259+BZ259+CA259</f>
        <v>0</v>
      </c>
      <c r="BV259" s="86"/>
      <c r="BW259" s="87"/>
      <c r="BX259" s="87"/>
      <c r="BY259" s="87"/>
      <c r="BZ259" s="87"/>
      <c r="CA259" s="87"/>
      <c r="CB259" s="85">
        <f t="shared" si="1095"/>
        <v>0</v>
      </c>
      <c r="CC259" s="87"/>
      <c r="CD259" s="87"/>
      <c r="CE259" s="87"/>
      <c r="CF259" s="90">
        <f t="shared" si="1096"/>
        <v>0</v>
      </c>
      <c r="CG259" s="90">
        <f t="shared" si="1097"/>
        <v>0</v>
      </c>
      <c r="CH259" s="46" t="s">
        <v>225</v>
      </c>
      <c r="CI259" s="46" t="s">
        <v>225</v>
      </c>
      <c r="CJ259" s="101">
        <v>0</v>
      </c>
      <c r="CK259" s="101">
        <v>0</v>
      </c>
      <c r="CL259" s="101">
        <f>CJ259+CK259</f>
        <v>0</v>
      </c>
    </row>
    <row r="260" spans="1:90" x14ac:dyDescent="0.25">
      <c r="A260" s="5">
        <v>1476</v>
      </c>
      <c r="B260" s="2">
        <v>600029808</v>
      </c>
      <c r="C260" s="7">
        <v>855006</v>
      </c>
      <c r="D260" s="8" t="s">
        <v>104</v>
      </c>
      <c r="E260" s="2">
        <v>3141</v>
      </c>
      <c r="F260" s="2" t="s">
        <v>20</v>
      </c>
      <c r="G260" s="7" t="s">
        <v>96</v>
      </c>
      <c r="H260" s="41">
        <f>I260+P260</f>
        <v>0</v>
      </c>
      <c r="I260" s="41">
        <f>K260+L260+M260+N260+O260</f>
        <v>0</v>
      </c>
      <c r="J260" s="5"/>
      <c r="K260" s="9"/>
      <c r="L260" s="9"/>
      <c r="M260" s="9"/>
      <c r="N260" s="9"/>
      <c r="O260" s="9"/>
      <c r="P260" s="41">
        <f>Q260+R260+S260</f>
        <v>0</v>
      </c>
      <c r="Q260" s="9"/>
      <c r="R260" s="9"/>
      <c r="S260" s="9"/>
      <c r="T260" s="73">
        <f>(L260+M260+N260)*-1</f>
        <v>0</v>
      </c>
      <c r="U260" s="73">
        <f>(Q260+R260)*-1</f>
        <v>0</v>
      </c>
      <c r="V260" s="9">
        <f t="shared" si="1087"/>
        <v>0</v>
      </c>
      <c r="W260" s="9">
        <f t="shared" si="1087"/>
        <v>0</v>
      </c>
      <c r="X260" s="46" t="s">
        <v>225</v>
      </c>
      <c r="Y260" s="9">
        <v>26460</v>
      </c>
      <c r="Z260" s="78">
        <f>IF(T260=0,0,ROUND((T260+L260)/X260/10,2))</f>
        <v>0</v>
      </c>
      <c r="AA260" s="78">
        <f>IF(U260=0,0,ROUND((U260+Q260)/Y260/10,2))</f>
        <v>0</v>
      </c>
      <c r="AB260" s="78">
        <f>Z260+AA260</f>
        <v>0</v>
      </c>
      <c r="AC260" s="47">
        <v>0</v>
      </c>
      <c r="AD260" s="47">
        <v>0</v>
      </c>
      <c r="AE260" s="47">
        <f>AC260+AD260</f>
        <v>0</v>
      </c>
      <c r="AF260" s="41">
        <f>AG260+AN260</f>
        <v>0</v>
      </c>
      <c r="AG260" s="41">
        <f>AI260+AJ260+AK260+AL260+AM260</f>
        <v>0</v>
      </c>
      <c r="AH260" s="5"/>
      <c r="AI260" s="9"/>
      <c r="AJ260" s="9"/>
      <c r="AK260" s="9"/>
      <c r="AL260" s="9"/>
      <c r="AM260" s="9"/>
      <c r="AN260" s="41">
        <f>AO260+AP260+AQ260</f>
        <v>0</v>
      </c>
      <c r="AO260" s="9"/>
      <c r="AP260" s="9"/>
      <c r="AQ260" s="9"/>
      <c r="AR260" s="90">
        <f>((AL260+AK260+AJ260)-((V260)*-1))*-1</f>
        <v>0</v>
      </c>
      <c r="AS260" s="90">
        <f>((AO260+AP260)-((W260)*-1))*-1</f>
        <v>0</v>
      </c>
      <c r="AT260" s="46" t="s">
        <v>225</v>
      </c>
      <c r="AU260" s="9">
        <v>26460</v>
      </c>
      <c r="AV260" s="95">
        <v>0</v>
      </c>
      <c r="AW260" s="95">
        <f t="shared" si="1088"/>
        <v>0</v>
      </c>
      <c r="AX260" s="95">
        <f>AV260+AW260</f>
        <v>0</v>
      </c>
      <c r="AY260" s="97">
        <f t="shared" si="1089"/>
        <v>0</v>
      </c>
      <c r="AZ260" s="97">
        <f t="shared" si="1090"/>
        <v>0</v>
      </c>
      <c r="BA260" s="98">
        <f>BB260+BI260</f>
        <v>0</v>
      </c>
      <c r="BB260" s="98">
        <f>BD260+BE260+BF260+BG260+BH260</f>
        <v>0</v>
      </c>
      <c r="BC260" s="99"/>
      <c r="BD260" s="90"/>
      <c r="BE260" s="90"/>
      <c r="BF260" s="90"/>
      <c r="BG260" s="90"/>
      <c r="BH260" s="90"/>
      <c r="BI260" s="98">
        <f>BJ260+BK260+BL260</f>
        <v>0</v>
      </c>
      <c r="BJ260" s="90"/>
      <c r="BK260" s="90"/>
      <c r="BL260" s="90"/>
      <c r="BM260" s="90">
        <f t="shared" si="1091"/>
        <v>0</v>
      </c>
      <c r="BN260" s="90">
        <f t="shared" si="1092"/>
        <v>0</v>
      </c>
      <c r="BO260" s="46" t="s">
        <v>225</v>
      </c>
      <c r="BP260" s="9">
        <v>26460</v>
      </c>
      <c r="BQ260" s="95">
        <v>0</v>
      </c>
      <c r="BR260" s="95">
        <f t="shared" si="1094"/>
        <v>0</v>
      </c>
      <c r="BS260" s="95">
        <f>BQ260+BR260</f>
        <v>0</v>
      </c>
      <c r="BT260" s="98">
        <f>BU260+CB260</f>
        <v>0</v>
      </c>
      <c r="BU260" s="98">
        <f>BW260+BX260+BY260+BZ260+CA260</f>
        <v>0</v>
      </c>
      <c r="BV260" s="86"/>
      <c r="BW260" s="87"/>
      <c r="BX260" s="87"/>
      <c r="BY260" s="87"/>
      <c r="BZ260" s="87"/>
      <c r="CA260" s="87"/>
      <c r="CB260" s="85">
        <f t="shared" si="1095"/>
        <v>0</v>
      </c>
      <c r="CC260" s="87"/>
      <c r="CD260" s="87"/>
      <c r="CE260" s="87"/>
      <c r="CF260" s="90">
        <f t="shared" si="1096"/>
        <v>0</v>
      </c>
      <c r="CG260" s="90">
        <f t="shared" si="1097"/>
        <v>0</v>
      </c>
      <c r="CH260" s="46" t="s">
        <v>225</v>
      </c>
      <c r="CI260" s="9">
        <v>26460</v>
      </c>
      <c r="CJ260" s="101">
        <v>0</v>
      </c>
      <c r="CK260" s="101">
        <f t="shared" si="1099"/>
        <v>0</v>
      </c>
      <c r="CL260" s="101">
        <f>CJ260+CK260</f>
        <v>0</v>
      </c>
    </row>
    <row r="261" spans="1:90" x14ac:dyDescent="0.25">
      <c r="A261" s="30"/>
      <c r="B261" s="31"/>
      <c r="C261" s="32"/>
      <c r="D261" s="33" t="s">
        <v>198</v>
      </c>
      <c r="E261" s="31"/>
      <c r="F261" s="31"/>
      <c r="G261" s="32"/>
      <c r="H261" s="34">
        <f t="shared" ref="H261:AB261" si="1100">SUBTOTAL(9,H258:H260)</f>
        <v>350000</v>
      </c>
      <c r="I261" s="34">
        <f t="shared" si="1100"/>
        <v>250000</v>
      </c>
      <c r="J261" s="34">
        <f t="shared" si="1100"/>
        <v>0</v>
      </c>
      <c r="K261" s="34">
        <f t="shared" si="1100"/>
        <v>0</v>
      </c>
      <c r="L261" s="34">
        <f t="shared" si="1100"/>
        <v>100000</v>
      </c>
      <c r="M261" s="34">
        <f t="shared" si="1100"/>
        <v>150000</v>
      </c>
      <c r="N261" s="34">
        <f t="shared" si="1100"/>
        <v>0</v>
      </c>
      <c r="O261" s="34">
        <f t="shared" si="1100"/>
        <v>0</v>
      </c>
      <c r="P261" s="34">
        <f t="shared" si="1100"/>
        <v>100000</v>
      </c>
      <c r="Q261" s="34">
        <f t="shared" si="1100"/>
        <v>80000</v>
      </c>
      <c r="R261" s="34">
        <f t="shared" si="1100"/>
        <v>20000</v>
      </c>
      <c r="S261" s="34">
        <f t="shared" si="1100"/>
        <v>0</v>
      </c>
      <c r="T261" s="34">
        <f t="shared" si="1100"/>
        <v>-250000</v>
      </c>
      <c r="U261" s="34">
        <f t="shared" si="1100"/>
        <v>-100000</v>
      </c>
      <c r="V261" s="34">
        <f t="shared" si="1100"/>
        <v>-162500</v>
      </c>
      <c r="W261" s="34">
        <f t="shared" si="1100"/>
        <v>-65000</v>
      </c>
      <c r="X261" s="34">
        <f t="shared" si="1100"/>
        <v>48360</v>
      </c>
      <c r="Y261" s="34">
        <f t="shared" si="1100"/>
        <v>60804</v>
      </c>
      <c r="Z261" s="48">
        <f t="shared" si="1100"/>
        <v>-0.26</v>
      </c>
      <c r="AA261" s="48">
        <f t="shared" si="1100"/>
        <v>-0.06</v>
      </c>
      <c r="AB261" s="48">
        <f t="shared" si="1100"/>
        <v>-0.32</v>
      </c>
      <c r="AC261" s="48">
        <v>-0.28000000000000003</v>
      </c>
      <c r="AD261" s="48">
        <v>-0.19</v>
      </c>
      <c r="AE261" s="48">
        <f t="shared" ref="AE261:AX261" si="1101">SUBTOTAL(9,AE258:AE260)</f>
        <v>-0.47000000000000003</v>
      </c>
      <c r="AF261" s="34">
        <f t="shared" si="1101"/>
        <v>350000</v>
      </c>
      <c r="AG261" s="34">
        <f t="shared" si="1101"/>
        <v>250000</v>
      </c>
      <c r="AH261" s="34">
        <f t="shared" si="1101"/>
        <v>0</v>
      </c>
      <c r="AI261" s="34">
        <f t="shared" si="1101"/>
        <v>0</v>
      </c>
      <c r="AJ261" s="34">
        <f t="shared" si="1101"/>
        <v>100000</v>
      </c>
      <c r="AK261" s="34">
        <f t="shared" si="1101"/>
        <v>150000</v>
      </c>
      <c r="AL261" s="34">
        <f t="shared" si="1101"/>
        <v>0</v>
      </c>
      <c r="AM261" s="34">
        <f t="shared" si="1101"/>
        <v>0</v>
      </c>
      <c r="AN261" s="34">
        <f t="shared" si="1101"/>
        <v>100000</v>
      </c>
      <c r="AO261" s="34">
        <f t="shared" si="1101"/>
        <v>80000</v>
      </c>
      <c r="AP261" s="34">
        <f t="shared" si="1101"/>
        <v>20000</v>
      </c>
      <c r="AQ261" s="34">
        <f t="shared" si="1101"/>
        <v>0</v>
      </c>
      <c r="AR261" s="34">
        <f t="shared" si="1101"/>
        <v>-87500</v>
      </c>
      <c r="AS261" s="34">
        <f t="shared" si="1101"/>
        <v>-35000</v>
      </c>
      <c r="AT261" s="34">
        <f t="shared" si="1101"/>
        <v>48360</v>
      </c>
      <c r="AU261" s="34">
        <f t="shared" si="1101"/>
        <v>60804</v>
      </c>
      <c r="AV261" s="48">
        <f t="shared" si="1101"/>
        <v>0.02</v>
      </c>
      <c r="AW261" s="48">
        <f t="shared" si="1101"/>
        <v>0.13</v>
      </c>
      <c r="AX261" s="48">
        <f t="shared" si="1101"/>
        <v>0.15</v>
      </c>
      <c r="AY261"/>
      <c r="AZ261"/>
      <c r="BA261" s="34">
        <f t="shared" ref="BA261:BS261" si="1102">SUBTOTAL(9,BA258:BA260)</f>
        <v>350000</v>
      </c>
      <c r="BB261" s="34">
        <f t="shared" si="1102"/>
        <v>250000</v>
      </c>
      <c r="BC261" s="34">
        <f t="shared" si="1102"/>
        <v>0</v>
      </c>
      <c r="BD261" s="34">
        <f t="shared" si="1102"/>
        <v>0</v>
      </c>
      <c r="BE261" s="34">
        <f t="shared" si="1102"/>
        <v>100000</v>
      </c>
      <c r="BF261" s="34">
        <f t="shared" si="1102"/>
        <v>150000</v>
      </c>
      <c r="BG261" s="34">
        <f t="shared" si="1102"/>
        <v>0</v>
      </c>
      <c r="BH261" s="34">
        <f t="shared" si="1102"/>
        <v>0</v>
      </c>
      <c r="BI261" s="34">
        <f t="shared" si="1102"/>
        <v>100000</v>
      </c>
      <c r="BJ261" s="34">
        <f t="shared" si="1102"/>
        <v>80000</v>
      </c>
      <c r="BK261" s="34">
        <f t="shared" si="1102"/>
        <v>20000</v>
      </c>
      <c r="BL261" s="34">
        <f t="shared" si="1102"/>
        <v>0</v>
      </c>
      <c r="BM261" s="34">
        <f t="shared" si="1102"/>
        <v>0</v>
      </c>
      <c r="BN261" s="34">
        <f t="shared" si="1102"/>
        <v>0</v>
      </c>
      <c r="BO261" s="34">
        <f t="shared" si="1102"/>
        <v>48360</v>
      </c>
      <c r="BP261" s="34">
        <f t="shared" si="1102"/>
        <v>60804</v>
      </c>
      <c r="BQ261" s="48">
        <f t="shared" si="1102"/>
        <v>0</v>
      </c>
      <c r="BR261" s="48">
        <f t="shared" si="1102"/>
        <v>0</v>
      </c>
      <c r="BS261" s="48">
        <f t="shared" si="1102"/>
        <v>0</v>
      </c>
      <c r="BT261" s="34">
        <f t="shared" ref="BT261:CL261" si="1103">SUBTOTAL(9,BT258:BT260)</f>
        <v>390000</v>
      </c>
      <c r="BU261" s="34">
        <f t="shared" si="1103"/>
        <v>285000</v>
      </c>
      <c r="BV261" s="34">
        <f t="shared" si="1103"/>
        <v>0</v>
      </c>
      <c r="BW261" s="34">
        <f t="shared" si="1103"/>
        <v>0</v>
      </c>
      <c r="BX261" s="34">
        <f t="shared" si="1103"/>
        <v>105000</v>
      </c>
      <c r="BY261" s="34">
        <f t="shared" si="1103"/>
        <v>180000</v>
      </c>
      <c r="BZ261" s="34">
        <f t="shared" si="1103"/>
        <v>0</v>
      </c>
      <c r="CA261" s="34">
        <f t="shared" si="1103"/>
        <v>0</v>
      </c>
      <c r="CB261" s="34">
        <f t="shared" si="1103"/>
        <v>105000</v>
      </c>
      <c r="CC261" s="34">
        <f t="shared" si="1103"/>
        <v>80000</v>
      </c>
      <c r="CD261" s="34">
        <f t="shared" si="1103"/>
        <v>25000</v>
      </c>
      <c r="CE261" s="34">
        <f t="shared" si="1103"/>
        <v>0</v>
      </c>
      <c r="CF261" s="34">
        <f t="shared" si="1103"/>
        <v>35000</v>
      </c>
      <c r="CG261" s="34">
        <f t="shared" si="1103"/>
        <v>5000</v>
      </c>
      <c r="CH261" s="34">
        <f t="shared" si="1103"/>
        <v>48360</v>
      </c>
      <c r="CI261" s="34">
        <f t="shared" si="1103"/>
        <v>60804</v>
      </c>
      <c r="CJ261" s="64">
        <f t="shared" si="1103"/>
        <v>-0.05</v>
      </c>
      <c r="CK261" s="64">
        <f t="shared" si="1103"/>
        <v>-0.01</v>
      </c>
      <c r="CL261" s="64">
        <f t="shared" si="1103"/>
        <v>-6.0000000000000005E-2</v>
      </c>
    </row>
    <row r="262" spans="1:90" x14ac:dyDescent="0.25">
      <c r="A262" s="26">
        <v>1491</v>
      </c>
      <c r="B262" s="6">
        <v>600033392</v>
      </c>
      <c r="C262" s="27">
        <v>70948801</v>
      </c>
      <c r="D262" s="28" t="s">
        <v>105</v>
      </c>
      <c r="E262" s="6">
        <v>3146</v>
      </c>
      <c r="F262" s="6" t="s">
        <v>66</v>
      </c>
      <c r="G262" s="27" t="s">
        <v>96</v>
      </c>
      <c r="H262" s="41">
        <f>I262+P262</f>
        <v>0</v>
      </c>
      <c r="I262" s="41">
        <f>K262+L262+M262+N262+O262</f>
        <v>0</v>
      </c>
      <c r="J262" s="5"/>
      <c r="K262" s="9"/>
      <c r="L262" s="9"/>
      <c r="M262" s="9"/>
      <c r="N262" s="9"/>
      <c r="O262" s="9"/>
      <c r="P262" s="41">
        <f>Q262+R262+S262</f>
        <v>0</v>
      </c>
      <c r="Q262" s="9"/>
      <c r="R262" s="9"/>
      <c r="S262" s="9"/>
      <c r="T262" s="73">
        <f>(L262+M262+N262)*-1</f>
        <v>0</v>
      </c>
      <c r="U262" s="73">
        <f>(Q262+R262)*-1</f>
        <v>0</v>
      </c>
      <c r="V262" s="9">
        <f>ROUND(T262*0.65,0)</f>
        <v>0</v>
      </c>
      <c r="W262" s="9">
        <f>ROUND(U262*0.65,0)</f>
        <v>0</v>
      </c>
      <c r="X262" s="9">
        <v>51896</v>
      </c>
      <c r="Y262" s="9">
        <v>34668</v>
      </c>
      <c r="Z262" s="78">
        <f>IF(T262=0,0,ROUND((T262+L262)/X262/10,2))</f>
        <v>0</v>
      </c>
      <c r="AA262" s="78">
        <f>IF(U262=0,0,ROUND((U262+Q262)/Y262/10,2))</f>
        <v>0</v>
      </c>
      <c r="AB262" s="78">
        <f>Z262+AA262</f>
        <v>0</v>
      </c>
      <c r="AC262" s="47">
        <v>0</v>
      </c>
      <c r="AD262" s="47">
        <v>0</v>
      </c>
      <c r="AE262" s="47">
        <f>AC262+AD262</f>
        <v>0</v>
      </c>
      <c r="AF262" s="41">
        <f>AG262+AN262</f>
        <v>0</v>
      </c>
      <c r="AG262" s="41">
        <f>AI262+AJ262+AK262+AL262+AM262</f>
        <v>0</v>
      </c>
      <c r="AH262" s="5"/>
      <c r="AI262" s="9"/>
      <c r="AJ262" s="9"/>
      <c r="AK262" s="9"/>
      <c r="AL262" s="9"/>
      <c r="AM262" s="9"/>
      <c r="AN262" s="41">
        <f>AO262+AP262+AQ262</f>
        <v>0</v>
      </c>
      <c r="AO262" s="9"/>
      <c r="AP262" s="9"/>
      <c r="AQ262" s="9"/>
      <c r="AR262" s="90">
        <f>((AL262+AK262+AJ262)-((V262)*-1))*-1</f>
        <v>0</v>
      </c>
      <c r="AS262" s="90">
        <f>((AO262+AP262)-((W262)*-1))*-1</f>
        <v>0</v>
      </c>
      <c r="AT262" s="9">
        <v>51896</v>
      </c>
      <c r="AU262" s="9">
        <v>34668</v>
      </c>
      <c r="AV262" s="95">
        <f t="shared" ref="AV262" si="1104">ROUND((AY262/AT262/10)+(AC262),2)*-1</f>
        <v>0</v>
      </c>
      <c r="AW262" s="95">
        <f t="shared" ref="AW262" si="1105">ROUND((AZ262/AU262/10)+AD262,2)*-1</f>
        <v>0</v>
      </c>
      <c r="AX262" s="95">
        <f>AV262+AW262</f>
        <v>0</v>
      </c>
      <c r="AY262" s="97">
        <f t="shared" ref="AY262:AY263" si="1106">AK262+AL262</f>
        <v>0</v>
      </c>
      <c r="AZ262" s="97">
        <f t="shared" ref="AZ262:AZ263" si="1107">AP262</f>
        <v>0</v>
      </c>
      <c r="BA262" s="98">
        <f>BB262+BI262</f>
        <v>0</v>
      </c>
      <c r="BB262" s="98">
        <f>BD262+BE262+BF262+BG262+BH262</f>
        <v>0</v>
      </c>
      <c r="BC262" s="99"/>
      <c r="BD262" s="90"/>
      <c r="BE262" s="90"/>
      <c r="BF262" s="90"/>
      <c r="BG262" s="90"/>
      <c r="BH262" s="90"/>
      <c r="BI262" s="98">
        <f>BJ262+BK262+BL262</f>
        <v>0</v>
      </c>
      <c r="BJ262" s="90"/>
      <c r="BK262" s="90"/>
      <c r="BL262" s="90"/>
      <c r="BM262" s="90">
        <f t="shared" ref="BM262:BM263" si="1108">(BE262+BF262+BG262)-(AJ262+AK262+AL262)</f>
        <v>0</v>
      </c>
      <c r="BN262" s="90">
        <f t="shared" ref="BN262:BN263" si="1109">(BJ262+BK262)-(AO262+AP262)</f>
        <v>0</v>
      </c>
      <c r="BO262" s="9">
        <v>51896</v>
      </c>
      <c r="BP262" s="9">
        <v>34668</v>
      </c>
      <c r="BQ262" s="95">
        <f t="shared" ref="BQ262" si="1110">ROUND(((BF262+BG262)-(AK262+AL262))/BO262/10,2)*-1</f>
        <v>0</v>
      </c>
      <c r="BR262" s="95">
        <f t="shared" ref="BR262" si="1111">ROUND(((BK262-AP262)/BP262/10),2)*-1</f>
        <v>0</v>
      </c>
      <c r="BS262" s="95">
        <f>BQ262+BR262</f>
        <v>0</v>
      </c>
      <c r="BT262" s="98">
        <f>BU262+CB262</f>
        <v>0</v>
      </c>
      <c r="BU262" s="98">
        <f>BW262+BX262+BY262+BZ262+CA262</f>
        <v>0</v>
      </c>
      <c r="BV262" s="99"/>
      <c r="BW262" s="90"/>
      <c r="BX262" s="90"/>
      <c r="BY262" s="90"/>
      <c r="BZ262" s="90"/>
      <c r="CA262" s="90"/>
      <c r="CB262" s="98">
        <f>CC262+CD262+CE262</f>
        <v>0</v>
      </c>
      <c r="CC262" s="90"/>
      <c r="CD262" s="90"/>
      <c r="CE262" s="90"/>
      <c r="CF262" s="90">
        <f t="shared" ref="CF262:CF263" si="1112">(BX262+BY262+BZ262)-(BE262+BF262+BG262)</f>
        <v>0</v>
      </c>
      <c r="CG262" s="90">
        <f t="shared" ref="CG262:CG263" si="1113">(CC262+CD262)-(BJ262+BK262)</f>
        <v>0</v>
      </c>
      <c r="CH262" s="9">
        <v>51896</v>
      </c>
      <c r="CI262" s="9">
        <v>34668</v>
      </c>
      <c r="CJ262" s="101">
        <f t="shared" ref="CJ262" si="1114">ROUND(((BY262+BZ262)-(BF262+BG262))/CH262/10,2)*-1</f>
        <v>0</v>
      </c>
      <c r="CK262" s="101">
        <f t="shared" ref="CK262" si="1115">ROUND(((CD262-BK262)/CI262/10),2)*-1</f>
        <v>0</v>
      </c>
      <c r="CL262" s="101">
        <f>CJ262+CK262</f>
        <v>0</v>
      </c>
    </row>
    <row r="263" spans="1:90" x14ac:dyDescent="0.25">
      <c r="A263" s="5">
        <v>1491</v>
      </c>
      <c r="B263" s="2">
        <v>600033392</v>
      </c>
      <c r="C263" s="7">
        <v>70948801</v>
      </c>
      <c r="D263" s="8" t="s">
        <v>105</v>
      </c>
      <c r="E263" s="20">
        <v>3146</v>
      </c>
      <c r="F263" s="20" t="s">
        <v>110</v>
      </c>
      <c r="G263" s="20" t="s">
        <v>96</v>
      </c>
      <c r="H263" s="41">
        <f>I263+P263</f>
        <v>0</v>
      </c>
      <c r="I263" s="41">
        <f>K263+L263+M263+N263+O263</f>
        <v>0</v>
      </c>
      <c r="J263" s="5"/>
      <c r="K263" s="9"/>
      <c r="L263" s="9"/>
      <c r="M263" s="9"/>
      <c r="N263" s="9"/>
      <c r="O263" s="9"/>
      <c r="P263" s="41">
        <f>Q263+R263+S263</f>
        <v>0</v>
      </c>
      <c r="Q263" s="9"/>
      <c r="R263" s="9"/>
      <c r="S263" s="9"/>
      <c r="T263" s="73">
        <f>(L263+M263+N263)*-1</f>
        <v>0</v>
      </c>
      <c r="U263" s="73">
        <f>(Q263+R263)*-1</f>
        <v>0</v>
      </c>
      <c r="V263" s="9">
        <f>ROUND(T263*0.65,0)</f>
        <v>0</v>
      </c>
      <c r="W263" s="9">
        <f>ROUND(U263*0.65,0)</f>
        <v>0</v>
      </c>
      <c r="X263" s="46" t="s">
        <v>225</v>
      </c>
      <c r="Y263" s="46" t="s">
        <v>225</v>
      </c>
      <c r="Z263" s="78">
        <f>IF(T263=0,0,ROUND((T263+L263)/X263/10,2))</f>
        <v>0</v>
      </c>
      <c r="AA263" s="78">
        <f>IF(U263=0,0,ROUND((U263+Q263)/Y263/10,2))</f>
        <v>0</v>
      </c>
      <c r="AB263" s="78">
        <f>Z263+AA263</f>
        <v>0</v>
      </c>
      <c r="AC263" s="47">
        <v>0</v>
      </c>
      <c r="AD263" s="47">
        <v>0</v>
      </c>
      <c r="AE263" s="47">
        <f>AC263+AD263</f>
        <v>0</v>
      </c>
      <c r="AF263" s="41">
        <f>AG263+AN263</f>
        <v>0</v>
      </c>
      <c r="AG263" s="41">
        <f>AI263+AJ263+AK263+AL263+AM263</f>
        <v>0</v>
      </c>
      <c r="AH263" s="5"/>
      <c r="AI263" s="9"/>
      <c r="AJ263" s="9"/>
      <c r="AK263" s="9"/>
      <c r="AL263" s="9"/>
      <c r="AM263" s="9"/>
      <c r="AN263" s="41">
        <f>AO263+AP263+AQ263</f>
        <v>0</v>
      </c>
      <c r="AO263" s="9"/>
      <c r="AP263" s="9"/>
      <c r="AQ263" s="9"/>
      <c r="AR263" s="90">
        <f>((AL263+AK263+AJ263)-((V263)*-1))*-1</f>
        <v>0</v>
      </c>
      <c r="AS263" s="90">
        <f>((AO263+AP263)-((W263)*-1))*-1</f>
        <v>0</v>
      </c>
      <c r="AT263" s="46" t="s">
        <v>225</v>
      </c>
      <c r="AU263" s="46" t="s">
        <v>225</v>
      </c>
      <c r="AV263" s="95">
        <v>0</v>
      </c>
      <c r="AW263" s="95">
        <v>0</v>
      </c>
      <c r="AX263" s="95">
        <f>AV263+AW263</f>
        <v>0</v>
      </c>
      <c r="AY263" s="97">
        <f t="shared" si="1106"/>
        <v>0</v>
      </c>
      <c r="AZ263" s="97">
        <f t="shared" si="1107"/>
        <v>0</v>
      </c>
      <c r="BA263" s="98">
        <f>BB263+BI263</f>
        <v>0</v>
      </c>
      <c r="BB263" s="98">
        <f>BD263+BE263+BF263+BG263+BH263</f>
        <v>0</v>
      </c>
      <c r="BC263" s="99"/>
      <c r="BD263" s="90"/>
      <c r="BE263" s="90"/>
      <c r="BF263" s="90"/>
      <c r="BG263" s="90"/>
      <c r="BH263" s="90"/>
      <c r="BI263" s="98">
        <f>BJ263+BK263+BL263</f>
        <v>0</v>
      </c>
      <c r="BJ263" s="90"/>
      <c r="BK263" s="90"/>
      <c r="BL263" s="90"/>
      <c r="BM263" s="90">
        <f t="shared" si="1108"/>
        <v>0</v>
      </c>
      <c r="BN263" s="90">
        <f t="shared" si="1109"/>
        <v>0</v>
      </c>
      <c r="BO263" s="46" t="s">
        <v>225</v>
      </c>
      <c r="BP263" s="46" t="s">
        <v>225</v>
      </c>
      <c r="BQ263" s="95">
        <v>0</v>
      </c>
      <c r="BR263" s="95">
        <v>0</v>
      </c>
      <c r="BS263" s="95">
        <f>BQ263+BR263</f>
        <v>0</v>
      </c>
      <c r="BT263" s="98">
        <f>BU263+CB263</f>
        <v>0</v>
      </c>
      <c r="BU263" s="98">
        <f>BW263+BX263+BY263+BZ263+CA263</f>
        <v>0</v>
      </c>
      <c r="BV263" s="99"/>
      <c r="BW263" s="90"/>
      <c r="BX263" s="90"/>
      <c r="BY263" s="90"/>
      <c r="BZ263" s="90"/>
      <c r="CA263" s="90"/>
      <c r="CB263" s="98">
        <f>CC263+CD263+CE263</f>
        <v>0</v>
      </c>
      <c r="CC263" s="90"/>
      <c r="CD263" s="90"/>
      <c r="CE263" s="90"/>
      <c r="CF263" s="90">
        <f t="shared" si="1112"/>
        <v>0</v>
      </c>
      <c r="CG263" s="90">
        <f t="shared" si="1113"/>
        <v>0</v>
      </c>
      <c r="CH263" s="46" t="s">
        <v>225</v>
      </c>
      <c r="CI263" s="46" t="s">
        <v>225</v>
      </c>
      <c r="CJ263" s="101">
        <v>0</v>
      </c>
      <c r="CK263" s="101">
        <v>0</v>
      </c>
      <c r="CL263" s="101">
        <f>CJ263+CK263</f>
        <v>0</v>
      </c>
    </row>
    <row r="264" spans="1:90" x14ac:dyDescent="0.25">
      <c r="A264" s="30"/>
      <c r="B264" s="31"/>
      <c r="C264" s="32"/>
      <c r="D264" s="33" t="s">
        <v>199</v>
      </c>
      <c r="E264" s="35"/>
      <c r="F264" s="35"/>
      <c r="G264" s="35"/>
      <c r="H264" s="34">
        <f t="shared" ref="H264:AB264" si="1116">SUBTOTAL(9,H262:H263)</f>
        <v>0</v>
      </c>
      <c r="I264" s="34">
        <f t="shared" si="1116"/>
        <v>0</v>
      </c>
      <c r="J264" s="34">
        <f t="shared" si="1116"/>
        <v>0</v>
      </c>
      <c r="K264" s="34">
        <f t="shared" si="1116"/>
        <v>0</v>
      </c>
      <c r="L264" s="34">
        <f t="shared" si="1116"/>
        <v>0</v>
      </c>
      <c r="M264" s="34">
        <f t="shared" si="1116"/>
        <v>0</v>
      </c>
      <c r="N264" s="34">
        <f t="shared" si="1116"/>
        <v>0</v>
      </c>
      <c r="O264" s="34">
        <f t="shared" si="1116"/>
        <v>0</v>
      </c>
      <c r="P264" s="34">
        <f t="shared" si="1116"/>
        <v>0</v>
      </c>
      <c r="Q264" s="34">
        <f t="shared" si="1116"/>
        <v>0</v>
      </c>
      <c r="R264" s="34">
        <f t="shared" si="1116"/>
        <v>0</v>
      </c>
      <c r="S264" s="34">
        <f t="shared" si="1116"/>
        <v>0</v>
      </c>
      <c r="T264" s="34">
        <f t="shared" si="1116"/>
        <v>0</v>
      </c>
      <c r="U264" s="34">
        <f t="shared" si="1116"/>
        <v>0</v>
      </c>
      <c r="V264" s="34">
        <f t="shared" si="1116"/>
        <v>0</v>
      </c>
      <c r="W264" s="34">
        <f t="shared" si="1116"/>
        <v>0</v>
      </c>
      <c r="X264" s="34">
        <f t="shared" si="1116"/>
        <v>51896</v>
      </c>
      <c r="Y264" s="34">
        <f t="shared" si="1116"/>
        <v>34668</v>
      </c>
      <c r="Z264" s="48">
        <f t="shared" si="1116"/>
        <v>0</v>
      </c>
      <c r="AA264" s="48">
        <f t="shared" si="1116"/>
        <v>0</v>
      </c>
      <c r="AB264" s="48">
        <f t="shared" si="1116"/>
        <v>0</v>
      </c>
      <c r="AC264" s="48">
        <v>0</v>
      </c>
      <c r="AD264" s="48">
        <v>0</v>
      </c>
      <c r="AE264" s="48">
        <f t="shared" ref="AE264:AX264" si="1117">SUBTOTAL(9,AE262:AE263)</f>
        <v>0</v>
      </c>
      <c r="AF264" s="34">
        <f t="shared" si="1117"/>
        <v>0</v>
      </c>
      <c r="AG264" s="34">
        <f t="shared" si="1117"/>
        <v>0</v>
      </c>
      <c r="AH264" s="34">
        <f t="shared" si="1117"/>
        <v>0</v>
      </c>
      <c r="AI264" s="34">
        <f t="shared" si="1117"/>
        <v>0</v>
      </c>
      <c r="AJ264" s="34">
        <f t="shared" si="1117"/>
        <v>0</v>
      </c>
      <c r="AK264" s="34">
        <f t="shared" si="1117"/>
        <v>0</v>
      </c>
      <c r="AL264" s="34">
        <f t="shared" si="1117"/>
        <v>0</v>
      </c>
      <c r="AM264" s="34">
        <f t="shared" si="1117"/>
        <v>0</v>
      </c>
      <c r="AN264" s="34">
        <f t="shared" si="1117"/>
        <v>0</v>
      </c>
      <c r="AO264" s="34">
        <f t="shared" si="1117"/>
        <v>0</v>
      </c>
      <c r="AP264" s="34">
        <f t="shared" si="1117"/>
        <v>0</v>
      </c>
      <c r="AQ264" s="34">
        <f t="shared" si="1117"/>
        <v>0</v>
      </c>
      <c r="AR264" s="34">
        <f t="shared" si="1117"/>
        <v>0</v>
      </c>
      <c r="AS264" s="34">
        <f t="shared" si="1117"/>
        <v>0</v>
      </c>
      <c r="AT264" s="34">
        <f t="shared" si="1117"/>
        <v>51896</v>
      </c>
      <c r="AU264" s="34">
        <f t="shared" si="1117"/>
        <v>34668</v>
      </c>
      <c r="AV264" s="48">
        <f t="shared" si="1117"/>
        <v>0</v>
      </c>
      <c r="AW264" s="48">
        <f t="shared" si="1117"/>
        <v>0</v>
      </c>
      <c r="AX264" s="48">
        <f t="shared" si="1117"/>
        <v>0</v>
      </c>
      <c r="AY264"/>
      <c r="AZ264"/>
      <c r="BA264" s="34">
        <f t="shared" ref="BA264:BS264" si="1118">SUBTOTAL(9,BA262:BA263)</f>
        <v>0</v>
      </c>
      <c r="BB264" s="34">
        <f t="shared" si="1118"/>
        <v>0</v>
      </c>
      <c r="BC264" s="34">
        <f t="shared" si="1118"/>
        <v>0</v>
      </c>
      <c r="BD264" s="34">
        <f t="shared" si="1118"/>
        <v>0</v>
      </c>
      <c r="BE264" s="34">
        <f t="shared" si="1118"/>
        <v>0</v>
      </c>
      <c r="BF264" s="34">
        <f t="shared" si="1118"/>
        <v>0</v>
      </c>
      <c r="BG264" s="34">
        <f t="shared" si="1118"/>
        <v>0</v>
      </c>
      <c r="BH264" s="34">
        <f t="shared" si="1118"/>
        <v>0</v>
      </c>
      <c r="BI264" s="34">
        <f t="shared" si="1118"/>
        <v>0</v>
      </c>
      <c r="BJ264" s="34">
        <f t="shared" si="1118"/>
        <v>0</v>
      </c>
      <c r="BK264" s="34">
        <f t="shared" si="1118"/>
        <v>0</v>
      </c>
      <c r="BL264" s="34">
        <f t="shared" si="1118"/>
        <v>0</v>
      </c>
      <c r="BM264" s="34">
        <f t="shared" si="1118"/>
        <v>0</v>
      </c>
      <c r="BN264" s="34">
        <f t="shared" si="1118"/>
        <v>0</v>
      </c>
      <c r="BO264" s="34">
        <f t="shared" si="1118"/>
        <v>51896</v>
      </c>
      <c r="BP264" s="34">
        <f t="shared" si="1118"/>
        <v>34668</v>
      </c>
      <c r="BQ264" s="48">
        <f t="shared" si="1118"/>
        <v>0</v>
      </c>
      <c r="BR264" s="48">
        <f t="shared" si="1118"/>
        <v>0</v>
      </c>
      <c r="BS264" s="48">
        <f t="shared" si="1118"/>
        <v>0</v>
      </c>
      <c r="BT264" s="34">
        <f t="shared" ref="BT264:CL264" si="1119">SUBTOTAL(9,BT262:BT263)</f>
        <v>0</v>
      </c>
      <c r="BU264" s="34">
        <f t="shared" si="1119"/>
        <v>0</v>
      </c>
      <c r="BV264" s="34">
        <f t="shared" si="1119"/>
        <v>0</v>
      </c>
      <c r="BW264" s="34">
        <f t="shared" si="1119"/>
        <v>0</v>
      </c>
      <c r="BX264" s="34">
        <f t="shared" si="1119"/>
        <v>0</v>
      </c>
      <c r="BY264" s="34">
        <f t="shared" si="1119"/>
        <v>0</v>
      </c>
      <c r="BZ264" s="34">
        <f t="shared" si="1119"/>
        <v>0</v>
      </c>
      <c r="CA264" s="34">
        <f t="shared" si="1119"/>
        <v>0</v>
      </c>
      <c r="CB264" s="34">
        <f t="shared" si="1119"/>
        <v>0</v>
      </c>
      <c r="CC264" s="34">
        <f t="shared" si="1119"/>
        <v>0</v>
      </c>
      <c r="CD264" s="34">
        <f t="shared" si="1119"/>
        <v>0</v>
      </c>
      <c r="CE264" s="34">
        <f t="shared" si="1119"/>
        <v>0</v>
      </c>
      <c r="CF264" s="34">
        <f t="shared" si="1119"/>
        <v>0</v>
      </c>
      <c r="CG264" s="34">
        <f t="shared" si="1119"/>
        <v>0</v>
      </c>
      <c r="CH264" s="34">
        <f t="shared" si="1119"/>
        <v>51896</v>
      </c>
      <c r="CI264" s="34">
        <f t="shared" si="1119"/>
        <v>34668</v>
      </c>
      <c r="CJ264" s="64">
        <f t="shared" si="1119"/>
        <v>0</v>
      </c>
      <c r="CK264" s="64">
        <f t="shared" si="1119"/>
        <v>0</v>
      </c>
      <c r="CL264" s="64">
        <f t="shared" si="1119"/>
        <v>0</v>
      </c>
    </row>
    <row r="265" spans="1:90" x14ac:dyDescent="0.25">
      <c r="A265" s="26">
        <v>1492</v>
      </c>
      <c r="B265" s="6">
        <v>600033511</v>
      </c>
      <c r="C265" s="27">
        <v>70948798</v>
      </c>
      <c r="D265" s="28" t="s">
        <v>106</v>
      </c>
      <c r="E265" s="6">
        <v>3146</v>
      </c>
      <c r="F265" s="6" t="s">
        <v>66</v>
      </c>
      <c r="G265" s="27" t="s">
        <v>96</v>
      </c>
      <c r="H265" s="41">
        <f>I265+P265</f>
        <v>0</v>
      </c>
      <c r="I265" s="41">
        <f>K265+L265+M265+N265+O265</f>
        <v>0</v>
      </c>
      <c r="J265" s="5"/>
      <c r="K265" s="9"/>
      <c r="L265" s="9"/>
      <c r="M265" s="9"/>
      <c r="N265" s="9"/>
      <c r="O265" s="9"/>
      <c r="P265" s="41">
        <f>Q265+R265+S265</f>
        <v>0</v>
      </c>
      <c r="Q265" s="9"/>
      <c r="R265" s="9"/>
      <c r="S265" s="9"/>
      <c r="T265" s="73">
        <f>(L265+M265+N265)*-1</f>
        <v>0</v>
      </c>
      <c r="U265" s="73">
        <f>(Q265+R265)*-1</f>
        <v>0</v>
      </c>
      <c r="V265" s="9">
        <f>ROUND(T265*0.65,0)</f>
        <v>0</v>
      </c>
      <c r="W265" s="9">
        <f>ROUND(U265*0.65,0)</f>
        <v>0</v>
      </c>
      <c r="X265" s="9">
        <v>51896</v>
      </c>
      <c r="Y265" s="9">
        <v>34668</v>
      </c>
      <c r="Z265" s="78">
        <f>IF(T265=0,0,ROUND((T265+L265)/X265/10,2))</f>
        <v>0</v>
      </c>
      <c r="AA265" s="78">
        <f>IF(U265=0,0,ROUND((U265+Q265)/Y265/10,2))</f>
        <v>0</v>
      </c>
      <c r="AB265" s="78">
        <f>Z265+AA265</f>
        <v>0</v>
      </c>
      <c r="AC265" s="47">
        <v>0</v>
      </c>
      <c r="AD265" s="47">
        <v>0</v>
      </c>
      <c r="AE265" s="47">
        <f>AC265+AD265</f>
        <v>0</v>
      </c>
      <c r="AF265" s="41">
        <f>AG265+AN265</f>
        <v>0</v>
      </c>
      <c r="AG265" s="41">
        <f>AI265+AJ265+AK265+AL265+AM265</f>
        <v>0</v>
      </c>
      <c r="AH265" s="5"/>
      <c r="AI265" s="9"/>
      <c r="AJ265" s="9"/>
      <c r="AK265" s="9"/>
      <c r="AL265" s="9"/>
      <c r="AM265" s="9"/>
      <c r="AN265" s="41">
        <f>AO265+AP265+AQ265</f>
        <v>0</v>
      </c>
      <c r="AO265" s="9"/>
      <c r="AP265" s="9"/>
      <c r="AQ265" s="9"/>
      <c r="AR265" s="90">
        <f>((AL265+AK265+AJ265)-((V265)*-1))*-1</f>
        <v>0</v>
      </c>
      <c r="AS265" s="90">
        <f>((AO265+AP265)-((W265)*-1))*-1</f>
        <v>0</v>
      </c>
      <c r="AT265" s="9">
        <v>51896</v>
      </c>
      <c r="AU265" s="9">
        <v>34668</v>
      </c>
      <c r="AV265" s="95">
        <f t="shared" ref="AV265" si="1120">ROUND((AY265/AT265/10)+(AC265),2)*-1</f>
        <v>0</v>
      </c>
      <c r="AW265" s="95">
        <f t="shared" ref="AW265" si="1121">ROUND((AZ265/AU265/10)+AD265,2)*-1</f>
        <v>0</v>
      </c>
      <c r="AX265" s="95">
        <f>AV265+AW265</f>
        <v>0</v>
      </c>
      <c r="AY265" s="97">
        <f t="shared" ref="AY265:AY266" si="1122">AK265+AL265</f>
        <v>0</v>
      </c>
      <c r="AZ265" s="97">
        <f t="shared" ref="AZ265:AZ266" si="1123">AP265</f>
        <v>0</v>
      </c>
      <c r="BA265" s="98">
        <f>BB265+BI265</f>
        <v>0</v>
      </c>
      <c r="BB265" s="98">
        <f>BD265+BE265+BF265+BG265+BH265</f>
        <v>0</v>
      </c>
      <c r="BC265" s="99"/>
      <c r="BD265" s="90"/>
      <c r="BE265" s="90"/>
      <c r="BF265" s="90"/>
      <c r="BG265" s="90"/>
      <c r="BH265" s="90"/>
      <c r="BI265" s="98">
        <f>BJ265+BK265+BL265</f>
        <v>0</v>
      </c>
      <c r="BJ265" s="90"/>
      <c r="BK265" s="90"/>
      <c r="BL265" s="90"/>
      <c r="BM265" s="90">
        <f t="shared" ref="BM265:BM266" si="1124">(BE265+BF265+BG265)-(AJ265+AK265+AL265)</f>
        <v>0</v>
      </c>
      <c r="BN265" s="90">
        <f t="shared" ref="BN265:BN266" si="1125">(BJ265+BK265)-(AO265+AP265)</f>
        <v>0</v>
      </c>
      <c r="BO265" s="9">
        <v>51896</v>
      </c>
      <c r="BP265" s="9">
        <v>34668</v>
      </c>
      <c r="BQ265" s="95">
        <f t="shared" ref="BQ265" si="1126">ROUND(((BF265+BG265)-(AK265+AL265))/BO265/10,2)*-1</f>
        <v>0</v>
      </c>
      <c r="BR265" s="95">
        <f t="shared" ref="BR265" si="1127">ROUND(((BK265-AP265)/BP265/10),2)*-1</f>
        <v>0</v>
      </c>
      <c r="BS265" s="95">
        <f>BQ265+BR265</f>
        <v>0</v>
      </c>
      <c r="BT265" s="98">
        <f>BU265+CB265</f>
        <v>0</v>
      </c>
      <c r="BU265" s="98">
        <f>BW265+BX265+BY265+BZ265+CA265</f>
        <v>0</v>
      </c>
      <c r="BV265" s="99"/>
      <c r="BW265" s="90"/>
      <c r="BX265" s="90"/>
      <c r="BY265" s="90"/>
      <c r="BZ265" s="90"/>
      <c r="CA265" s="90"/>
      <c r="CB265" s="98">
        <f>CC265+CD265+CE265</f>
        <v>0</v>
      </c>
      <c r="CC265" s="90"/>
      <c r="CD265" s="90"/>
      <c r="CE265" s="90"/>
      <c r="CF265" s="90">
        <f t="shared" ref="CF265:CF266" si="1128">(BX265+BY265+BZ265)-(BE265+BF265+BG265)</f>
        <v>0</v>
      </c>
      <c r="CG265" s="90">
        <f t="shared" ref="CG265:CG266" si="1129">(CC265+CD265)-(BJ265+BK265)</f>
        <v>0</v>
      </c>
      <c r="CH265" s="9">
        <v>51896</v>
      </c>
      <c r="CI265" s="9">
        <v>34668</v>
      </c>
      <c r="CJ265" s="101">
        <f t="shared" ref="CJ265" si="1130">ROUND(((BY265+BZ265)-(BF265+BG265))/CH265/10,2)*-1</f>
        <v>0</v>
      </c>
      <c r="CK265" s="101">
        <f t="shared" ref="CK265" si="1131">ROUND(((CD265-BK265)/CI265/10),2)*-1</f>
        <v>0</v>
      </c>
      <c r="CL265" s="101">
        <f>CJ265+CK265</f>
        <v>0</v>
      </c>
    </row>
    <row r="266" spans="1:90" x14ac:dyDescent="0.25">
      <c r="A266" s="5">
        <v>1492</v>
      </c>
      <c r="B266" s="2">
        <v>600033511</v>
      </c>
      <c r="C266" s="7">
        <v>70948798</v>
      </c>
      <c r="D266" s="8" t="s">
        <v>106</v>
      </c>
      <c r="E266" s="20">
        <v>3146</v>
      </c>
      <c r="F266" s="20" t="s">
        <v>110</v>
      </c>
      <c r="G266" s="20" t="s">
        <v>96</v>
      </c>
      <c r="H266" s="41">
        <f>I266+P266</f>
        <v>0</v>
      </c>
      <c r="I266" s="41">
        <f>K266+L266+M266+N266+O266</f>
        <v>0</v>
      </c>
      <c r="J266" s="5"/>
      <c r="K266" s="9"/>
      <c r="L266" s="9"/>
      <c r="M266" s="9"/>
      <c r="N266" s="9"/>
      <c r="O266" s="9"/>
      <c r="P266" s="41">
        <f>Q266+R266+S266</f>
        <v>0</v>
      </c>
      <c r="Q266" s="9"/>
      <c r="R266" s="9"/>
      <c r="S266" s="9"/>
      <c r="T266" s="73">
        <f>(L266+M266+N266)*-1</f>
        <v>0</v>
      </c>
      <c r="U266" s="73">
        <f>(Q266+R266)*-1</f>
        <v>0</v>
      </c>
      <c r="V266" s="9">
        <f>ROUND(T266*0.65,0)</f>
        <v>0</v>
      </c>
      <c r="W266" s="9">
        <f>ROUND(U266*0.65,0)</f>
        <v>0</v>
      </c>
      <c r="X266" s="46" t="s">
        <v>225</v>
      </c>
      <c r="Y266" s="46" t="s">
        <v>225</v>
      </c>
      <c r="Z266" s="78">
        <f>IF(T266=0,0,ROUND((T266+L266)/X266/10,2))</f>
        <v>0</v>
      </c>
      <c r="AA266" s="78">
        <f>IF(U266=0,0,ROUND((U266+Q266)/Y266/10,2))</f>
        <v>0</v>
      </c>
      <c r="AB266" s="78">
        <f>Z266+AA266</f>
        <v>0</v>
      </c>
      <c r="AC266" s="47">
        <v>0</v>
      </c>
      <c r="AD266" s="47">
        <v>0</v>
      </c>
      <c r="AE266" s="47">
        <f>AC266+AD266</f>
        <v>0</v>
      </c>
      <c r="AF266" s="41">
        <f>AG266+AN266</f>
        <v>0</v>
      </c>
      <c r="AG266" s="41">
        <f>AI266+AJ266+AK266+AL266+AM266</f>
        <v>0</v>
      </c>
      <c r="AH266" s="5"/>
      <c r="AI266" s="9"/>
      <c r="AJ266" s="9"/>
      <c r="AK266" s="9"/>
      <c r="AL266" s="9"/>
      <c r="AM266" s="9"/>
      <c r="AN266" s="41">
        <f>AO266+AP266+AQ266</f>
        <v>0</v>
      </c>
      <c r="AO266" s="9"/>
      <c r="AP266" s="9"/>
      <c r="AQ266" s="9"/>
      <c r="AR266" s="90">
        <f>((AL266+AK266+AJ266)-((V266)*-1))*-1</f>
        <v>0</v>
      </c>
      <c r="AS266" s="90">
        <f>((AO266+AP266)-((W266)*-1))*-1</f>
        <v>0</v>
      </c>
      <c r="AT266" s="46" t="s">
        <v>225</v>
      </c>
      <c r="AU266" s="46" t="s">
        <v>225</v>
      </c>
      <c r="AV266" s="95">
        <v>0</v>
      </c>
      <c r="AW266" s="95">
        <v>0</v>
      </c>
      <c r="AX266" s="95">
        <f>AV266+AW266</f>
        <v>0</v>
      </c>
      <c r="AY266" s="97">
        <f t="shared" si="1122"/>
        <v>0</v>
      </c>
      <c r="AZ266" s="97">
        <f t="shared" si="1123"/>
        <v>0</v>
      </c>
      <c r="BA266" s="98">
        <f>BB266+BI266</f>
        <v>0</v>
      </c>
      <c r="BB266" s="98">
        <f>BD266+BE266+BF266+BG266+BH266</f>
        <v>0</v>
      </c>
      <c r="BC266" s="99"/>
      <c r="BD266" s="90"/>
      <c r="BE266" s="90"/>
      <c r="BF266" s="90"/>
      <c r="BG266" s="90"/>
      <c r="BH266" s="90"/>
      <c r="BI266" s="98">
        <f>BJ266+BK266+BL266</f>
        <v>0</v>
      </c>
      <c r="BJ266" s="90"/>
      <c r="BK266" s="90"/>
      <c r="BL266" s="90"/>
      <c r="BM266" s="90">
        <f t="shared" si="1124"/>
        <v>0</v>
      </c>
      <c r="BN266" s="90">
        <f t="shared" si="1125"/>
        <v>0</v>
      </c>
      <c r="BO266" s="46" t="s">
        <v>225</v>
      </c>
      <c r="BP266" s="46" t="s">
        <v>225</v>
      </c>
      <c r="BQ266" s="95">
        <v>0</v>
      </c>
      <c r="BR266" s="95">
        <v>0</v>
      </c>
      <c r="BS266" s="95">
        <f>BQ266+BR266</f>
        <v>0</v>
      </c>
      <c r="BT266" s="98">
        <f>BU266+CB266</f>
        <v>0</v>
      </c>
      <c r="BU266" s="98">
        <f>BW266+BX266+BY266+BZ266+CA266</f>
        <v>0</v>
      </c>
      <c r="BV266" s="99"/>
      <c r="BW266" s="90"/>
      <c r="BX266" s="90"/>
      <c r="BY266" s="90"/>
      <c r="BZ266" s="90"/>
      <c r="CA266" s="90"/>
      <c r="CB266" s="98">
        <f>CC266+CD266+CE266</f>
        <v>0</v>
      </c>
      <c r="CC266" s="90"/>
      <c r="CD266" s="90"/>
      <c r="CE266" s="90"/>
      <c r="CF266" s="90">
        <f t="shared" si="1128"/>
        <v>0</v>
      </c>
      <c r="CG266" s="90">
        <f t="shared" si="1129"/>
        <v>0</v>
      </c>
      <c r="CH266" s="46" t="s">
        <v>225</v>
      </c>
      <c r="CI266" s="46" t="s">
        <v>225</v>
      </c>
      <c r="CJ266" s="101">
        <v>0</v>
      </c>
      <c r="CK266" s="101">
        <v>0</v>
      </c>
      <c r="CL266" s="101">
        <f>CJ266+CK266</f>
        <v>0</v>
      </c>
    </row>
    <row r="267" spans="1:90" x14ac:dyDescent="0.25">
      <c r="A267" s="30"/>
      <c r="B267" s="31"/>
      <c r="C267" s="32"/>
      <c r="D267" s="33" t="s">
        <v>200</v>
      </c>
      <c r="E267" s="35"/>
      <c r="F267" s="35"/>
      <c r="G267" s="35"/>
      <c r="H267" s="34">
        <f t="shared" ref="H267:AB267" si="1132">SUBTOTAL(9,H265:H266)</f>
        <v>0</v>
      </c>
      <c r="I267" s="34">
        <f t="shared" si="1132"/>
        <v>0</v>
      </c>
      <c r="J267" s="34">
        <f t="shared" si="1132"/>
        <v>0</v>
      </c>
      <c r="K267" s="34">
        <f t="shared" si="1132"/>
        <v>0</v>
      </c>
      <c r="L267" s="34">
        <f t="shared" si="1132"/>
        <v>0</v>
      </c>
      <c r="M267" s="34">
        <f t="shared" si="1132"/>
        <v>0</v>
      </c>
      <c r="N267" s="34">
        <f t="shared" si="1132"/>
        <v>0</v>
      </c>
      <c r="O267" s="34">
        <f t="shared" si="1132"/>
        <v>0</v>
      </c>
      <c r="P267" s="34">
        <f t="shared" si="1132"/>
        <v>0</v>
      </c>
      <c r="Q267" s="34">
        <f t="shared" si="1132"/>
        <v>0</v>
      </c>
      <c r="R267" s="34">
        <f t="shared" si="1132"/>
        <v>0</v>
      </c>
      <c r="S267" s="34">
        <f t="shared" si="1132"/>
        <v>0</v>
      </c>
      <c r="T267" s="34">
        <f t="shared" si="1132"/>
        <v>0</v>
      </c>
      <c r="U267" s="34">
        <f t="shared" si="1132"/>
        <v>0</v>
      </c>
      <c r="V267" s="34">
        <f t="shared" si="1132"/>
        <v>0</v>
      </c>
      <c r="W267" s="34">
        <f t="shared" si="1132"/>
        <v>0</v>
      </c>
      <c r="X267" s="34">
        <f t="shared" si="1132"/>
        <v>51896</v>
      </c>
      <c r="Y267" s="34">
        <f t="shared" si="1132"/>
        <v>34668</v>
      </c>
      <c r="Z267" s="48">
        <f t="shared" si="1132"/>
        <v>0</v>
      </c>
      <c r="AA267" s="48">
        <f t="shared" si="1132"/>
        <v>0</v>
      </c>
      <c r="AB267" s="48">
        <f t="shared" si="1132"/>
        <v>0</v>
      </c>
      <c r="AC267" s="48">
        <v>0</v>
      </c>
      <c r="AD267" s="48">
        <v>0</v>
      </c>
      <c r="AE267" s="48">
        <f t="shared" ref="AE267:AX267" si="1133">SUBTOTAL(9,AE265:AE266)</f>
        <v>0</v>
      </c>
      <c r="AF267" s="34">
        <f t="shared" si="1133"/>
        <v>0</v>
      </c>
      <c r="AG267" s="34">
        <f t="shared" si="1133"/>
        <v>0</v>
      </c>
      <c r="AH267" s="34">
        <f t="shared" si="1133"/>
        <v>0</v>
      </c>
      <c r="AI267" s="34">
        <f t="shared" si="1133"/>
        <v>0</v>
      </c>
      <c r="AJ267" s="34">
        <f t="shared" si="1133"/>
        <v>0</v>
      </c>
      <c r="AK267" s="34">
        <f t="shared" si="1133"/>
        <v>0</v>
      </c>
      <c r="AL267" s="34">
        <f t="shared" si="1133"/>
        <v>0</v>
      </c>
      <c r="AM267" s="34">
        <f t="shared" si="1133"/>
        <v>0</v>
      </c>
      <c r="AN267" s="34">
        <f t="shared" si="1133"/>
        <v>0</v>
      </c>
      <c r="AO267" s="34">
        <f t="shared" si="1133"/>
        <v>0</v>
      </c>
      <c r="AP267" s="34">
        <f t="shared" si="1133"/>
        <v>0</v>
      </c>
      <c r="AQ267" s="34">
        <f t="shared" si="1133"/>
        <v>0</v>
      </c>
      <c r="AR267" s="34">
        <f t="shared" si="1133"/>
        <v>0</v>
      </c>
      <c r="AS267" s="34">
        <f t="shared" si="1133"/>
        <v>0</v>
      </c>
      <c r="AT267" s="34">
        <f t="shared" si="1133"/>
        <v>51896</v>
      </c>
      <c r="AU267" s="34">
        <f t="shared" si="1133"/>
        <v>34668</v>
      </c>
      <c r="AV267" s="48">
        <f t="shared" si="1133"/>
        <v>0</v>
      </c>
      <c r="AW267" s="48">
        <f t="shared" si="1133"/>
        <v>0</v>
      </c>
      <c r="AX267" s="48">
        <f t="shared" si="1133"/>
        <v>0</v>
      </c>
      <c r="AY267"/>
      <c r="AZ267"/>
      <c r="BA267" s="34">
        <f t="shared" ref="BA267:BS267" si="1134">SUBTOTAL(9,BA265:BA266)</f>
        <v>0</v>
      </c>
      <c r="BB267" s="34">
        <f t="shared" si="1134"/>
        <v>0</v>
      </c>
      <c r="BC267" s="34">
        <f t="shared" si="1134"/>
        <v>0</v>
      </c>
      <c r="BD267" s="34">
        <f t="shared" si="1134"/>
        <v>0</v>
      </c>
      <c r="BE267" s="34">
        <f t="shared" si="1134"/>
        <v>0</v>
      </c>
      <c r="BF267" s="34">
        <f t="shared" si="1134"/>
        <v>0</v>
      </c>
      <c r="BG267" s="34">
        <f t="shared" si="1134"/>
        <v>0</v>
      </c>
      <c r="BH267" s="34">
        <f t="shared" si="1134"/>
        <v>0</v>
      </c>
      <c r="BI267" s="34">
        <f t="shared" si="1134"/>
        <v>0</v>
      </c>
      <c r="BJ267" s="34">
        <f t="shared" si="1134"/>
        <v>0</v>
      </c>
      <c r="BK267" s="34">
        <f t="shared" si="1134"/>
        <v>0</v>
      </c>
      <c r="BL267" s="34">
        <f t="shared" si="1134"/>
        <v>0</v>
      </c>
      <c r="BM267" s="34">
        <f t="shared" si="1134"/>
        <v>0</v>
      </c>
      <c r="BN267" s="34">
        <f t="shared" si="1134"/>
        <v>0</v>
      </c>
      <c r="BO267" s="34">
        <f t="shared" si="1134"/>
        <v>51896</v>
      </c>
      <c r="BP267" s="34">
        <f t="shared" si="1134"/>
        <v>34668</v>
      </c>
      <c r="BQ267" s="48">
        <f t="shared" si="1134"/>
        <v>0</v>
      </c>
      <c r="BR267" s="48">
        <f t="shared" si="1134"/>
        <v>0</v>
      </c>
      <c r="BS267" s="48">
        <f t="shared" si="1134"/>
        <v>0</v>
      </c>
      <c r="BT267" s="34">
        <f t="shared" ref="BT267:CL267" si="1135">SUBTOTAL(9,BT265:BT266)</f>
        <v>0</v>
      </c>
      <c r="BU267" s="34">
        <f t="shared" si="1135"/>
        <v>0</v>
      </c>
      <c r="BV267" s="34">
        <f t="shared" si="1135"/>
        <v>0</v>
      </c>
      <c r="BW267" s="34">
        <f t="shared" si="1135"/>
        <v>0</v>
      </c>
      <c r="BX267" s="34">
        <f t="shared" si="1135"/>
        <v>0</v>
      </c>
      <c r="BY267" s="34">
        <f t="shared" si="1135"/>
        <v>0</v>
      </c>
      <c r="BZ267" s="34">
        <f t="shared" si="1135"/>
        <v>0</v>
      </c>
      <c r="CA267" s="34">
        <f t="shared" si="1135"/>
        <v>0</v>
      </c>
      <c r="CB267" s="34">
        <f t="shared" si="1135"/>
        <v>0</v>
      </c>
      <c r="CC267" s="34">
        <f t="shared" si="1135"/>
        <v>0</v>
      </c>
      <c r="CD267" s="34">
        <f t="shared" si="1135"/>
        <v>0</v>
      </c>
      <c r="CE267" s="34">
        <f t="shared" si="1135"/>
        <v>0</v>
      </c>
      <c r="CF267" s="34">
        <f t="shared" si="1135"/>
        <v>0</v>
      </c>
      <c r="CG267" s="34">
        <f t="shared" si="1135"/>
        <v>0</v>
      </c>
      <c r="CH267" s="34">
        <f t="shared" si="1135"/>
        <v>51896</v>
      </c>
      <c r="CI267" s="34">
        <f t="shared" si="1135"/>
        <v>34668</v>
      </c>
      <c r="CJ267" s="64">
        <f t="shared" si="1135"/>
        <v>0</v>
      </c>
      <c r="CK267" s="64">
        <f t="shared" si="1135"/>
        <v>0</v>
      </c>
      <c r="CL267" s="64">
        <f t="shared" si="1135"/>
        <v>0</v>
      </c>
    </row>
    <row r="268" spans="1:90" x14ac:dyDescent="0.25">
      <c r="A268" s="26">
        <v>1493</v>
      </c>
      <c r="B268" s="6">
        <v>600033597</v>
      </c>
      <c r="C268" s="27">
        <v>70848211</v>
      </c>
      <c r="D268" s="28" t="s">
        <v>107</v>
      </c>
      <c r="E268" s="6">
        <v>3146</v>
      </c>
      <c r="F268" s="6" t="s">
        <v>66</v>
      </c>
      <c r="G268" s="27" t="s">
        <v>96</v>
      </c>
      <c r="H268" s="41">
        <f>I268+P268</f>
        <v>40000</v>
      </c>
      <c r="I268" s="41">
        <f>K268+L268+M268+N268+O268</f>
        <v>0</v>
      </c>
      <c r="J268" s="5"/>
      <c r="K268" s="9"/>
      <c r="L268" s="9"/>
      <c r="M268" s="9"/>
      <c r="N268" s="9"/>
      <c r="O268" s="9"/>
      <c r="P268" s="41">
        <f>Q268+R268+S268</f>
        <v>40000</v>
      </c>
      <c r="Q268" s="9"/>
      <c r="R268" s="9">
        <v>40000</v>
      </c>
      <c r="S268" s="9"/>
      <c r="T268" s="73">
        <f>(L268+M268+N268)*-1</f>
        <v>0</v>
      </c>
      <c r="U268" s="73">
        <f>(Q268+R268)*-1</f>
        <v>-40000</v>
      </c>
      <c r="V268" s="9">
        <f>ROUND(T268*0.65,0)</f>
        <v>0</v>
      </c>
      <c r="W268" s="9">
        <f>ROUND(U268*0.65,0)</f>
        <v>-26000</v>
      </c>
      <c r="X268" s="9">
        <v>51896</v>
      </c>
      <c r="Y268" s="9">
        <v>34668</v>
      </c>
      <c r="Z268" s="78">
        <f>IF(T268=0,0,ROUND((T268+L268)/X268/10,2))</f>
        <v>0</v>
      </c>
      <c r="AA268" s="78">
        <f>IF(U268=0,0,ROUND((U268+Q268)/Y268/10,2))</f>
        <v>-0.12</v>
      </c>
      <c r="AB268" s="78">
        <f>Z268+AA268</f>
        <v>-0.12</v>
      </c>
      <c r="AC268" s="47">
        <v>0</v>
      </c>
      <c r="AD268" s="47">
        <v>-0.08</v>
      </c>
      <c r="AE268" s="47">
        <f>AC268+AD268</f>
        <v>-0.08</v>
      </c>
      <c r="AF268" s="41">
        <f>AG268+AN268</f>
        <v>40000</v>
      </c>
      <c r="AG268" s="41">
        <f>AI268+AJ268+AK268+AL268+AM268</f>
        <v>0</v>
      </c>
      <c r="AH268" s="5"/>
      <c r="AI268" s="9"/>
      <c r="AJ268" s="9"/>
      <c r="AK268" s="9"/>
      <c r="AL268" s="9"/>
      <c r="AM268" s="9"/>
      <c r="AN268" s="41">
        <f>AO268+AP268+AQ268</f>
        <v>40000</v>
      </c>
      <c r="AO268" s="9"/>
      <c r="AP268" s="9">
        <v>40000</v>
      </c>
      <c r="AQ268" s="9"/>
      <c r="AR268" s="90">
        <f>((AL268+AK268+AJ268)-((V268)*-1))*-1</f>
        <v>0</v>
      </c>
      <c r="AS268" s="90">
        <f>((AO268+AP268)-((W268)*-1))*-1</f>
        <v>-14000</v>
      </c>
      <c r="AT268" s="9">
        <v>51896</v>
      </c>
      <c r="AU268" s="9">
        <v>34668</v>
      </c>
      <c r="AV268" s="95">
        <f t="shared" ref="AV268" si="1136">ROUND((AY268/AT268/10)+(AC268),2)*-1</f>
        <v>0</v>
      </c>
      <c r="AW268" s="95">
        <f t="shared" ref="AW268" si="1137">ROUND((AZ268/AU268/10)+AD268,2)*-1</f>
        <v>-0.04</v>
      </c>
      <c r="AX268" s="95">
        <f>AV268+AW268</f>
        <v>-0.04</v>
      </c>
      <c r="AY268" s="97">
        <f t="shared" ref="AY268:AY269" si="1138">AK268+AL268</f>
        <v>0</v>
      </c>
      <c r="AZ268" s="97">
        <f t="shared" ref="AZ268:AZ269" si="1139">AP268</f>
        <v>40000</v>
      </c>
      <c r="BA268" s="98">
        <f>BB268+BI268</f>
        <v>40000</v>
      </c>
      <c r="BB268" s="98">
        <f>BD268+BE268+BF268+BG268+BH268</f>
        <v>0</v>
      </c>
      <c r="BC268" s="99"/>
      <c r="BD268" s="90"/>
      <c r="BE268" s="90"/>
      <c r="BF268" s="90"/>
      <c r="BG268" s="90"/>
      <c r="BH268" s="90"/>
      <c r="BI268" s="98">
        <f>BJ268+BK268+BL268</f>
        <v>40000</v>
      </c>
      <c r="BJ268" s="90"/>
      <c r="BK268" s="90">
        <v>40000</v>
      </c>
      <c r="BL268" s="90"/>
      <c r="BM268" s="90">
        <f t="shared" ref="BM268:BM269" si="1140">(BE268+BF268+BG268)-(AJ268+AK268+AL268)</f>
        <v>0</v>
      </c>
      <c r="BN268" s="90">
        <f t="shared" ref="BN268:BN269" si="1141">(BJ268+BK268)-(AO268+AP268)</f>
        <v>0</v>
      </c>
      <c r="BO268" s="9">
        <v>51896</v>
      </c>
      <c r="BP268" s="9">
        <v>34668</v>
      </c>
      <c r="BQ268" s="95">
        <f t="shared" ref="BQ268" si="1142">ROUND(((BF268+BG268)-(AK268+AL268))/BO268/10,2)*-1</f>
        <v>0</v>
      </c>
      <c r="BR268" s="95">
        <f t="shared" ref="BR268" si="1143">ROUND(((BK268-AP268)/BP268/10),2)*-1</f>
        <v>0</v>
      </c>
      <c r="BS268" s="95">
        <f>BQ268+BR268</f>
        <v>0</v>
      </c>
      <c r="BT268" s="98">
        <f>BU268+CB268</f>
        <v>40000</v>
      </c>
      <c r="BU268" s="98">
        <f>BW268+BX268+BY268+BZ268+CA268</f>
        <v>0</v>
      </c>
      <c r="BV268" s="99"/>
      <c r="BW268" s="90"/>
      <c r="BX268" s="90"/>
      <c r="BY268" s="90"/>
      <c r="BZ268" s="90"/>
      <c r="CA268" s="90"/>
      <c r="CB268" s="98">
        <f>CC268+CD268+CE268</f>
        <v>40000</v>
      </c>
      <c r="CC268" s="90"/>
      <c r="CD268" s="90">
        <v>40000</v>
      </c>
      <c r="CE268" s="90"/>
      <c r="CF268" s="90">
        <f t="shared" ref="CF268:CF269" si="1144">(BX268+BY268+BZ268)-(BE268+BF268+BG268)</f>
        <v>0</v>
      </c>
      <c r="CG268" s="90">
        <f t="shared" ref="CG268:CG269" si="1145">(CC268+CD268)-(BJ268+BK268)</f>
        <v>0</v>
      </c>
      <c r="CH268" s="9">
        <v>51896</v>
      </c>
      <c r="CI268" s="9">
        <v>34668</v>
      </c>
      <c r="CJ268" s="101">
        <f t="shared" ref="CJ268" si="1146">ROUND(((BY268+BZ268)-(BF268+BG268))/CH268/10,2)*-1</f>
        <v>0</v>
      </c>
      <c r="CK268" s="101">
        <f t="shared" ref="CK268" si="1147">ROUND(((CD268-BK268)/CI268/10),2)*-1</f>
        <v>0</v>
      </c>
      <c r="CL268" s="101">
        <f>CJ268+CK268</f>
        <v>0</v>
      </c>
    </row>
    <row r="269" spans="1:90" x14ac:dyDescent="0.25">
      <c r="A269" s="5">
        <v>1493</v>
      </c>
      <c r="B269" s="2">
        <v>600033597</v>
      </c>
      <c r="C269" s="7">
        <v>70848211</v>
      </c>
      <c r="D269" s="8" t="s">
        <v>107</v>
      </c>
      <c r="E269" s="20">
        <v>3146</v>
      </c>
      <c r="F269" s="20" t="s">
        <v>110</v>
      </c>
      <c r="G269" s="20" t="s">
        <v>96</v>
      </c>
      <c r="H269" s="41">
        <f>I269+P269</f>
        <v>0</v>
      </c>
      <c r="I269" s="41">
        <f>K269+L269+M269+N269+O269</f>
        <v>0</v>
      </c>
      <c r="J269" s="5"/>
      <c r="K269" s="9"/>
      <c r="L269" s="9"/>
      <c r="M269" s="9"/>
      <c r="N269" s="9"/>
      <c r="O269" s="9"/>
      <c r="P269" s="41">
        <f>Q269+R269+S269</f>
        <v>0</v>
      </c>
      <c r="Q269" s="9"/>
      <c r="R269" s="9"/>
      <c r="S269" s="9"/>
      <c r="T269" s="73">
        <f>(L269+M269+N269)*-1</f>
        <v>0</v>
      </c>
      <c r="U269" s="73">
        <f>(Q269+R269)*-1</f>
        <v>0</v>
      </c>
      <c r="V269" s="9">
        <f>ROUND(T269*0.65,0)</f>
        <v>0</v>
      </c>
      <c r="W269" s="9">
        <f>ROUND(U269*0.65,0)</f>
        <v>0</v>
      </c>
      <c r="X269" s="46" t="s">
        <v>225</v>
      </c>
      <c r="Y269" s="46" t="s">
        <v>225</v>
      </c>
      <c r="Z269" s="78">
        <f>IF(T269=0,0,ROUND((T269+L269)/X269/10,2))</f>
        <v>0</v>
      </c>
      <c r="AA269" s="78">
        <f>IF(U269=0,0,ROUND((U269+Q269)/Y269/10,2))</f>
        <v>0</v>
      </c>
      <c r="AB269" s="78">
        <f>Z269+AA269</f>
        <v>0</v>
      </c>
      <c r="AC269" s="47">
        <v>0</v>
      </c>
      <c r="AD269" s="47">
        <v>0</v>
      </c>
      <c r="AE269" s="47">
        <f>AC269+AD269</f>
        <v>0</v>
      </c>
      <c r="AF269" s="41">
        <f>AG269+AN269</f>
        <v>0</v>
      </c>
      <c r="AG269" s="41">
        <f>AI269+AJ269+AK269+AL269+AM269</f>
        <v>0</v>
      </c>
      <c r="AH269" s="5"/>
      <c r="AI269" s="9"/>
      <c r="AJ269" s="9"/>
      <c r="AK269" s="9"/>
      <c r="AL269" s="9"/>
      <c r="AM269" s="9"/>
      <c r="AN269" s="41">
        <f>AO269+AP269+AQ269</f>
        <v>0</v>
      </c>
      <c r="AO269" s="9"/>
      <c r="AP269" s="9"/>
      <c r="AQ269" s="9"/>
      <c r="AR269" s="90">
        <f>((AL269+AK269+AJ269)-((V269)*-1))*-1</f>
        <v>0</v>
      </c>
      <c r="AS269" s="90">
        <f>((AO269+AP269)-((W269)*-1))*-1</f>
        <v>0</v>
      </c>
      <c r="AT269" s="46" t="s">
        <v>225</v>
      </c>
      <c r="AU269" s="46" t="s">
        <v>225</v>
      </c>
      <c r="AV269" s="95">
        <v>0</v>
      </c>
      <c r="AW269" s="95">
        <v>0</v>
      </c>
      <c r="AX269" s="95">
        <f>AV269+AW269</f>
        <v>0</v>
      </c>
      <c r="AY269" s="97">
        <f t="shared" si="1138"/>
        <v>0</v>
      </c>
      <c r="AZ269" s="97">
        <f t="shared" si="1139"/>
        <v>0</v>
      </c>
      <c r="BA269" s="98">
        <f>BB269+BI269</f>
        <v>0</v>
      </c>
      <c r="BB269" s="98">
        <f>BD269+BE269+BF269+BG269+BH269</f>
        <v>0</v>
      </c>
      <c r="BC269" s="99"/>
      <c r="BD269" s="90"/>
      <c r="BE269" s="90"/>
      <c r="BF269" s="90"/>
      <c r="BG269" s="90"/>
      <c r="BH269" s="90"/>
      <c r="BI269" s="98">
        <f>BJ269+BK269+BL269</f>
        <v>0</v>
      </c>
      <c r="BJ269" s="90"/>
      <c r="BK269" s="90"/>
      <c r="BL269" s="90"/>
      <c r="BM269" s="90">
        <f t="shared" si="1140"/>
        <v>0</v>
      </c>
      <c r="BN269" s="90">
        <f t="shared" si="1141"/>
        <v>0</v>
      </c>
      <c r="BO269" s="46" t="s">
        <v>225</v>
      </c>
      <c r="BP269" s="46" t="s">
        <v>225</v>
      </c>
      <c r="BQ269" s="95">
        <v>0</v>
      </c>
      <c r="BR269" s="95">
        <v>0</v>
      </c>
      <c r="BS269" s="95">
        <f>BQ269+BR269</f>
        <v>0</v>
      </c>
      <c r="BT269" s="98">
        <f>BU269+CB269</f>
        <v>0</v>
      </c>
      <c r="BU269" s="98">
        <f>BW269+BX269+BY269+BZ269+CA269</f>
        <v>0</v>
      </c>
      <c r="BV269" s="99"/>
      <c r="BW269" s="90"/>
      <c r="BX269" s="90"/>
      <c r="BY269" s="90"/>
      <c r="BZ269" s="90"/>
      <c r="CA269" s="90"/>
      <c r="CB269" s="98">
        <f>CC269+CD269+CE269</f>
        <v>0</v>
      </c>
      <c r="CC269" s="90"/>
      <c r="CD269" s="90"/>
      <c r="CE269" s="90"/>
      <c r="CF269" s="90">
        <f t="shared" si="1144"/>
        <v>0</v>
      </c>
      <c r="CG269" s="90">
        <f t="shared" si="1145"/>
        <v>0</v>
      </c>
      <c r="CH269" s="46" t="s">
        <v>225</v>
      </c>
      <c r="CI269" s="46" t="s">
        <v>225</v>
      </c>
      <c r="CJ269" s="101">
        <v>0</v>
      </c>
      <c r="CK269" s="101">
        <v>0</v>
      </c>
      <c r="CL269" s="101">
        <f>CJ269+CK269</f>
        <v>0</v>
      </c>
    </row>
    <row r="270" spans="1:90" x14ac:dyDescent="0.25">
      <c r="A270" s="30"/>
      <c r="B270" s="31"/>
      <c r="C270" s="32"/>
      <c r="D270" s="33" t="s">
        <v>201</v>
      </c>
      <c r="E270" s="35"/>
      <c r="F270" s="35"/>
      <c r="G270" s="35"/>
      <c r="H270" s="34">
        <f t="shared" ref="H270:AB270" si="1148">SUBTOTAL(9,H268:H269)</f>
        <v>40000</v>
      </c>
      <c r="I270" s="34">
        <f t="shared" si="1148"/>
        <v>0</v>
      </c>
      <c r="J270" s="34">
        <f t="shared" si="1148"/>
        <v>0</v>
      </c>
      <c r="K270" s="34">
        <f t="shared" si="1148"/>
        <v>0</v>
      </c>
      <c r="L270" s="34">
        <f t="shared" si="1148"/>
        <v>0</v>
      </c>
      <c r="M270" s="34">
        <f t="shared" si="1148"/>
        <v>0</v>
      </c>
      <c r="N270" s="34">
        <f t="shared" si="1148"/>
        <v>0</v>
      </c>
      <c r="O270" s="34">
        <f t="shared" si="1148"/>
        <v>0</v>
      </c>
      <c r="P270" s="34">
        <f t="shared" si="1148"/>
        <v>40000</v>
      </c>
      <c r="Q270" s="34">
        <f t="shared" si="1148"/>
        <v>0</v>
      </c>
      <c r="R270" s="34">
        <f t="shared" si="1148"/>
        <v>40000</v>
      </c>
      <c r="S270" s="34">
        <f t="shared" si="1148"/>
        <v>0</v>
      </c>
      <c r="T270" s="34">
        <f t="shared" si="1148"/>
        <v>0</v>
      </c>
      <c r="U270" s="34">
        <f t="shared" si="1148"/>
        <v>-40000</v>
      </c>
      <c r="V270" s="34">
        <f t="shared" si="1148"/>
        <v>0</v>
      </c>
      <c r="W270" s="34">
        <f t="shared" si="1148"/>
        <v>-26000</v>
      </c>
      <c r="X270" s="34">
        <f t="shared" si="1148"/>
        <v>51896</v>
      </c>
      <c r="Y270" s="34">
        <f t="shared" si="1148"/>
        <v>34668</v>
      </c>
      <c r="Z270" s="48">
        <f t="shared" si="1148"/>
        <v>0</v>
      </c>
      <c r="AA270" s="48">
        <f t="shared" si="1148"/>
        <v>-0.12</v>
      </c>
      <c r="AB270" s="48">
        <f t="shared" si="1148"/>
        <v>-0.12</v>
      </c>
      <c r="AC270" s="48">
        <v>0</v>
      </c>
      <c r="AD270" s="48">
        <v>-0.08</v>
      </c>
      <c r="AE270" s="48">
        <f t="shared" ref="AE270:AX270" si="1149">SUBTOTAL(9,AE268:AE269)</f>
        <v>-0.08</v>
      </c>
      <c r="AF270" s="34">
        <f t="shared" si="1149"/>
        <v>40000</v>
      </c>
      <c r="AG270" s="34">
        <f t="shared" si="1149"/>
        <v>0</v>
      </c>
      <c r="AH270" s="34">
        <f t="shared" si="1149"/>
        <v>0</v>
      </c>
      <c r="AI270" s="34">
        <f t="shared" si="1149"/>
        <v>0</v>
      </c>
      <c r="AJ270" s="34">
        <f t="shared" si="1149"/>
        <v>0</v>
      </c>
      <c r="AK270" s="34">
        <f t="shared" si="1149"/>
        <v>0</v>
      </c>
      <c r="AL270" s="34">
        <f t="shared" si="1149"/>
        <v>0</v>
      </c>
      <c r="AM270" s="34">
        <f t="shared" si="1149"/>
        <v>0</v>
      </c>
      <c r="AN270" s="34">
        <f t="shared" si="1149"/>
        <v>40000</v>
      </c>
      <c r="AO270" s="34">
        <f t="shared" si="1149"/>
        <v>0</v>
      </c>
      <c r="AP270" s="34">
        <f t="shared" si="1149"/>
        <v>40000</v>
      </c>
      <c r="AQ270" s="34">
        <f t="shared" si="1149"/>
        <v>0</v>
      </c>
      <c r="AR270" s="34">
        <f t="shared" si="1149"/>
        <v>0</v>
      </c>
      <c r="AS270" s="34">
        <f t="shared" si="1149"/>
        <v>-14000</v>
      </c>
      <c r="AT270" s="34">
        <f t="shared" si="1149"/>
        <v>51896</v>
      </c>
      <c r="AU270" s="34">
        <f t="shared" si="1149"/>
        <v>34668</v>
      </c>
      <c r="AV270" s="48">
        <f t="shared" si="1149"/>
        <v>0</v>
      </c>
      <c r="AW270" s="48">
        <f t="shared" si="1149"/>
        <v>-0.04</v>
      </c>
      <c r="AX270" s="48">
        <f t="shared" si="1149"/>
        <v>-0.04</v>
      </c>
      <c r="AY270"/>
      <c r="AZ270"/>
      <c r="BA270" s="34">
        <f t="shared" ref="BA270:BS270" si="1150">SUBTOTAL(9,BA268:BA269)</f>
        <v>40000</v>
      </c>
      <c r="BB270" s="34">
        <f t="shared" si="1150"/>
        <v>0</v>
      </c>
      <c r="BC270" s="34">
        <f t="shared" si="1150"/>
        <v>0</v>
      </c>
      <c r="BD270" s="34">
        <f t="shared" si="1150"/>
        <v>0</v>
      </c>
      <c r="BE270" s="34">
        <f t="shared" si="1150"/>
        <v>0</v>
      </c>
      <c r="BF270" s="34">
        <f t="shared" si="1150"/>
        <v>0</v>
      </c>
      <c r="BG270" s="34">
        <f t="shared" si="1150"/>
        <v>0</v>
      </c>
      <c r="BH270" s="34">
        <f t="shared" si="1150"/>
        <v>0</v>
      </c>
      <c r="BI270" s="34">
        <f t="shared" si="1150"/>
        <v>40000</v>
      </c>
      <c r="BJ270" s="34">
        <f t="shared" si="1150"/>
        <v>0</v>
      </c>
      <c r="BK270" s="34">
        <f t="shared" si="1150"/>
        <v>40000</v>
      </c>
      <c r="BL270" s="34">
        <f t="shared" si="1150"/>
        <v>0</v>
      </c>
      <c r="BM270" s="34">
        <f t="shared" si="1150"/>
        <v>0</v>
      </c>
      <c r="BN270" s="34">
        <f t="shared" si="1150"/>
        <v>0</v>
      </c>
      <c r="BO270" s="34">
        <f t="shared" si="1150"/>
        <v>51896</v>
      </c>
      <c r="BP270" s="34">
        <f t="shared" si="1150"/>
        <v>34668</v>
      </c>
      <c r="BQ270" s="48">
        <f t="shared" si="1150"/>
        <v>0</v>
      </c>
      <c r="BR270" s="48">
        <f t="shared" si="1150"/>
        <v>0</v>
      </c>
      <c r="BS270" s="48">
        <f t="shared" si="1150"/>
        <v>0</v>
      </c>
      <c r="BT270" s="34">
        <f t="shared" ref="BT270:CL270" si="1151">SUBTOTAL(9,BT268:BT269)</f>
        <v>40000</v>
      </c>
      <c r="BU270" s="34">
        <f t="shared" si="1151"/>
        <v>0</v>
      </c>
      <c r="BV270" s="34">
        <f t="shared" si="1151"/>
        <v>0</v>
      </c>
      <c r="BW270" s="34">
        <f t="shared" si="1151"/>
        <v>0</v>
      </c>
      <c r="BX270" s="34">
        <f t="shared" si="1151"/>
        <v>0</v>
      </c>
      <c r="BY270" s="34">
        <f t="shared" si="1151"/>
        <v>0</v>
      </c>
      <c r="BZ270" s="34">
        <f t="shared" si="1151"/>
        <v>0</v>
      </c>
      <c r="CA270" s="34">
        <f t="shared" si="1151"/>
        <v>0</v>
      </c>
      <c r="CB270" s="34">
        <f t="shared" si="1151"/>
        <v>40000</v>
      </c>
      <c r="CC270" s="34">
        <f t="shared" si="1151"/>
        <v>0</v>
      </c>
      <c r="CD270" s="34">
        <f t="shared" si="1151"/>
        <v>40000</v>
      </c>
      <c r="CE270" s="34">
        <f t="shared" si="1151"/>
        <v>0</v>
      </c>
      <c r="CF270" s="34">
        <f t="shared" si="1151"/>
        <v>0</v>
      </c>
      <c r="CG270" s="34">
        <f t="shared" si="1151"/>
        <v>0</v>
      </c>
      <c r="CH270" s="34">
        <f t="shared" si="1151"/>
        <v>51896</v>
      </c>
      <c r="CI270" s="34">
        <f t="shared" si="1151"/>
        <v>34668</v>
      </c>
      <c r="CJ270" s="64">
        <f t="shared" si="1151"/>
        <v>0</v>
      </c>
      <c r="CK270" s="64">
        <f t="shared" si="1151"/>
        <v>0</v>
      </c>
      <c r="CL270" s="64">
        <f t="shared" si="1151"/>
        <v>0</v>
      </c>
    </row>
    <row r="271" spans="1:90" x14ac:dyDescent="0.25">
      <c r="A271" s="26">
        <v>1494</v>
      </c>
      <c r="B271" s="6">
        <v>600034062</v>
      </c>
      <c r="C271" s="27">
        <v>70948810</v>
      </c>
      <c r="D271" s="28" t="s">
        <v>108</v>
      </c>
      <c r="E271" s="6">
        <v>3146</v>
      </c>
      <c r="F271" s="6" t="s">
        <v>66</v>
      </c>
      <c r="G271" s="27" t="s">
        <v>96</v>
      </c>
      <c r="H271" s="41">
        <f>I271+P271</f>
        <v>5000</v>
      </c>
      <c r="I271" s="41">
        <f>K271+L271+M271+N271+O271</f>
        <v>0</v>
      </c>
      <c r="J271" s="5"/>
      <c r="K271" s="9"/>
      <c r="L271" s="9"/>
      <c r="M271" s="9"/>
      <c r="N271" s="9"/>
      <c r="O271" s="9"/>
      <c r="P271" s="41">
        <f>Q271+R271+S271</f>
        <v>5000</v>
      </c>
      <c r="Q271" s="9"/>
      <c r="R271" s="9">
        <v>5000</v>
      </c>
      <c r="S271" s="9"/>
      <c r="T271" s="73">
        <f>(L271+M271+N271)*-1</f>
        <v>0</v>
      </c>
      <c r="U271" s="73">
        <f>(Q271+R271)*-1</f>
        <v>-5000</v>
      </c>
      <c r="V271" s="9">
        <f t="shared" ref="V271:W273" si="1152">ROUND(T271*0.65,0)</f>
        <v>0</v>
      </c>
      <c r="W271" s="9">
        <f t="shared" si="1152"/>
        <v>-3250</v>
      </c>
      <c r="X271" s="9">
        <v>51896</v>
      </c>
      <c r="Y271" s="9">
        <v>34668</v>
      </c>
      <c r="Z271" s="78">
        <f>IF(T271=0,0,ROUND((T271+L271)/X271/10,2))</f>
        <v>0</v>
      </c>
      <c r="AA271" s="78">
        <f>IF(U271=0,0,ROUND((U271+Q271)/Y271/10,2))</f>
        <v>-0.01</v>
      </c>
      <c r="AB271" s="78">
        <f>Z271+AA271</f>
        <v>-0.01</v>
      </c>
      <c r="AC271" s="47">
        <v>0</v>
      </c>
      <c r="AD271" s="47">
        <v>-0.01</v>
      </c>
      <c r="AE271" s="47">
        <f>AC271+AD271</f>
        <v>-0.01</v>
      </c>
      <c r="AF271" s="41">
        <f>AG271+AN271</f>
        <v>5000</v>
      </c>
      <c r="AG271" s="41">
        <f>AI271+AJ271+AK271+AL271+AM271</f>
        <v>0</v>
      </c>
      <c r="AH271" s="5"/>
      <c r="AI271" s="9"/>
      <c r="AJ271" s="9"/>
      <c r="AK271" s="9"/>
      <c r="AL271" s="9"/>
      <c r="AM271" s="9"/>
      <c r="AN271" s="41">
        <f>AO271+AP271+AQ271</f>
        <v>5000</v>
      </c>
      <c r="AO271" s="9"/>
      <c r="AP271" s="9">
        <v>5000</v>
      </c>
      <c r="AQ271" s="9"/>
      <c r="AR271" s="90">
        <f>((AL271+AK271+AJ271)-((V271)*-1))*-1</f>
        <v>0</v>
      </c>
      <c r="AS271" s="90">
        <f>((AO271+AP271)-((W271)*-1))*-1</f>
        <v>-1750</v>
      </c>
      <c r="AT271" s="9">
        <v>51896</v>
      </c>
      <c r="AU271" s="9">
        <v>34668</v>
      </c>
      <c r="AV271" s="95">
        <f t="shared" ref="AV271:AV272" si="1153">ROUND((AY271/AT271/10)+(AC271),2)*-1</f>
        <v>0</v>
      </c>
      <c r="AW271" s="95">
        <f t="shared" ref="AW271:AW272" si="1154">ROUND((AZ271/AU271/10)+AD271,2)*-1</f>
        <v>0</v>
      </c>
      <c r="AX271" s="95">
        <f>AV271+AW271</f>
        <v>0</v>
      </c>
      <c r="AY271" s="97">
        <f t="shared" ref="AY271:AY273" si="1155">AK271+AL271</f>
        <v>0</v>
      </c>
      <c r="AZ271" s="97">
        <f t="shared" ref="AZ271:AZ273" si="1156">AP271</f>
        <v>5000</v>
      </c>
      <c r="BA271" s="98">
        <f>BB271+BI271</f>
        <v>5000</v>
      </c>
      <c r="BB271" s="98">
        <f>BD271+BE271+BF271+BG271+BH271</f>
        <v>0</v>
      </c>
      <c r="BC271" s="99"/>
      <c r="BD271" s="90"/>
      <c r="BE271" s="90"/>
      <c r="BF271" s="90"/>
      <c r="BG271" s="90"/>
      <c r="BH271" s="90"/>
      <c r="BI271" s="98">
        <f>BJ271+BK271+BL271</f>
        <v>5000</v>
      </c>
      <c r="BJ271" s="90"/>
      <c r="BK271" s="90">
        <v>5000</v>
      </c>
      <c r="BL271" s="90"/>
      <c r="BM271" s="90">
        <f t="shared" ref="BM271:BM273" si="1157">(BE271+BF271+BG271)-(AJ271+AK271+AL271)</f>
        <v>0</v>
      </c>
      <c r="BN271" s="90">
        <f t="shared" ref="BN271:BN273" si="1158">(BJ271+BK271)-(AO271+AP271)</f>
        <v>0</v>
      </c>
      <c r="BO271" s="9">
        <v>51896</v>
      </c>
      <c r="BP271" s="9">
        <v>34668</v>
      </c>
      <c r="BQ271" s="95">
        <f t="shared" ref="BQ271:BQ272" si="1159">ROUND(((BF271+BG271)-(AK271+AL271))/BO271/10,2)*-1</f>
        <v>0</v>
      </c>
      <c r="BR271" s="95">
        <f t="shared" ref="BR271:BR272" si="1160">ROUND(((BK271-AP271)/BP271/10),2)*-1</f>
        <v>0</v>
      </c>
      <c r="BS271" s="95">
        <f>BQ271+BR271</f>
        <v>0</v>
      </c>
      <c r="BT271" s="98">
        <f>BU271+CB271</f>
        <v>5000</v>
      </c>
      <c r="BU271" s="98">
        <f>BW271+BX271+BY271+BZ271+CA271</f>
        <v>0</v>
      </c>
      <c r="BV271" s="99"/>
      <c r="BW271" s="90"/>
      <c r="BX271" s="90"/>
      <c r="BY271" s="90"/>
      <c r="BZ271" s="90"/>
      <c r="CA271" s="90"/>
      <c r="CB271" s="98">
        <f>CC271+CD271+CE271</f>
        <v>5000</v>
      </c>
      <c r="CC271" s="90"/>
      <c r="CD271" s="90">
        <v>5000</v>
      </c>
      <c r="CE271" s="90"/>
      <c r="CF271" s="90">
        <f t="shared" ref="CF271:CF273" si="1161">(BX271+BY271+BZ271)-(BE271+BF271+BG271)</f>
        <v>0</v>
      </c>
      <c r="CG271" s="90">
        <f t="shared" ref="CG271:CG273" si="1162">(CC271+CD271)-(BJ271+BK271)</f>
        <v>0</v>
      </c>
      <c r="CH271" s="9">
        <v>51896</v>
      </c>
      <c r="CI271" s="9">
        <v>34668</v>
      </c>
      <c r="CJ271" s="101">
        <f t="shared" ref="CJ271:CJ272" si="1163">ROUND(((BY271+BZ271)-(BF271+BG271))/CH271/10,2)*-1</f>
        <v>0</v>
      </c>
      <c r="CK271" s="101">
        <f t="shared" ref="CK271:CK272" si="1164">ROUND(((CD271-BK271)/CI271/10),2)*-1</f>
        <v>0</v>
      </c>
      <c r="CL271" s="101">
        <f>CJ271+CK271</f>
        <v>0</v>
      </c>
    </row>
    <row r="272" spans="1:90" x14ac:dyDescent="0.25">
      <c r="A272" s="5">
        <v>1494</v>
      </c>
      <c r="B272" s="2">
        <v>600034062</v>
      </c>
      <c r="C272" s="7">
        <v>70948810</v>
      </c>
      <c r="D272" s="8" t="s">
        <v>108</v>
      </c>
      <c r="E272" s="2">
        <v>3146</v>
      </c>
      <c r="F272" s="2" t="s">
        <v>57</v>
      </c>
      <c r="G272" s="7" t="s">
        <v>96</v>
      </c>
      <c r="H272" s="41">
        <f>I272+P272</f>
        <v>0</v>
      </c>
      <c r="I272" s="41">
        <f>K272+L272+M272+N272+O272</f>
        <v>0</v>
      </c>
      <c r="J272" s="5"/>
      <c r="K272" s="9"/>
      <c r="L272" s="9"/>
      <c r="M272" s="9"/>
      <c r="N272" s="9"/>
      <c r="O272" s="9"/>
      <c r="P272" s="41">
        <f>Q272+R272+S272</f>
        <v>0</v>
      </c>
      <c r="Q272" s="9"/>
      <c r="R272" s="9"/>
      <c r="S272" s="9"/>
      <c r="T272" s="73">
        <f>(L272+M272+N272)*-1</f>
        <v>0</v>
      </c>
      <c r="U272" s="73">
        <f>(Q272+R272)*-1</f>
        <v>0</v>
      </c>
      <c r="V272" s="9">
        <f t="shared" si="1152"/>
        <v>0</v>
      </c>
      <c r="W272" s="9">
        <f t="shared" si="1152"/>
        <v>0</v>
      </c>
      <c r="X272" s="9">
        <v>51792</v>
      </c>
      <c r="Y272" s="9">
        <v>31320</v>
      </c>
      <c r="Z272" s="78">
        <f>IF(T272=0,0,ROUND((T272+L272)/X272/10,2))</f>
        <v>0</v>
      </c>
      <c r="AA272" s="78">
        <f>IF(U272=0,0,ROUND((U272+Q272)/Y272/10,2))</f>
        <v>0</v>
      </c>
      <c r="AB272" s="78">
        <f>Z272+AA272</f>
        <v>0</v>
      </c>
      <c r="AC272" s="47">
        <v>0</v>
      </c>
      <c r="AD272" s="47">
        <v>0</v>
      </c>
      <c r="AE272" s="47">
        <f>AC272+AD272</f>
        <v>0</v>
      </c>
      <c r="AF272" s="41">
        <f>AG272+AN272</f>
        <v>0</v>
      </c>
      <c r="AG272" s="41">
        <f>AI272+AJ272+AK272+AL272+AM272</f>
        <v>0</v>
      </c>
      <c r="AH272" s="5"/>
      <c r="AI272" s="9"/>
      <c r="AJ272" s="9"/>
      <c r="AK272" s="9"/>
      <c r="AL272" s="9"/>
      <c r="AM272" s="9"/>
      <c r="AN272" s="41">
        <f>AO272+AP272+AQ272</f>
        <v>0</v>
      </c>
      <c r="AO272" s="9"/>
      <c r="AP272" s="9"/>
      <c r="AQ272" s="9"/>
      <c r="AR272" s="90">
        <f>((AL272+AK272+AJ272)-((V272)*-1))*-1</f>
        <v>0</v>
      </c>
      <c r="AS272" s="90">
        <f>((AO272+AP272)-((W272)*-1))*-1</f>
        <v>0</v>
      </c>
      <c r="AT272" s="9">
        <v>51792</v>
      </c>
      <c r="AU272" s="9">
        <v>31320</v>
      </c>
      <c r="AV272" s="95">
        <f t="shared" si="1153"/>
        <v>0</v>
      </c>
      <c r="AW272" s="95">
        <f t="shared" si="1154"/>
        <v>0</v>
      </c>
      <c r="AX272" s="95">
        <f>AV272+AW272</f>
        <v>0</v>
      </c>
      <c r="AY272" s="97">
        <f t="shared" si="1155"/>
        <v>0</v>
      </c>
      <c r="AZ272" s="97">
        <f t="shared" si="1156"/>
        <v>0</v>
      </c>
      <c r="BA272" s="98">
        <f>BB272+BI272</f>
        <v>0</v>
      </c>
      <c r="BB272" s="98">
        <f>BD272+BE272+BF272+BG272+BH272</f>
        <v>0</v>
      </c>
      <c r="BC272" s="99"/>
      <c r="BD272" s="90"/>
      <c r="BE272" s="90"/>
      <c r="BF272" s="90"/>
      <c r="BG272" s="90"/>
      <c r="BH272" s="90"/>
      <c r="BI272" s="98">
        <f>BJ272+BK272+BL272</f>
        <v>0</v>
      </c>
      <c r="BJ272" s="90"/>
      <c r="BK272" s="90"/>
      <c r="BL272" s="90"/>
      <c r="BM272" s="90">
        <f t="shared" si="1157"/>
        <v>0</v>
      </c>
      <c r="BN272" s="90">
        <f t="shared" si="1158"/>
        <v>0</v>
      </c>
      <c r="BO272" s="9">
        <v>51792</v>
      </c>
      <c r="BP272" s="9">
        <v>31320</v>
      </c>
      <c r="BQ272" s="95">
        <f t="shared" si="1159"/>
        <v>0</v>
      </c>
      <c r="BR272" s="95">
        <f t="shared" si="1160"/>
        <v>0</v>
      </c>
      <c r="BS272" s="95">
        <f>BQ272+BR272</f>
        <v>0</v>
      </c>
      <c r="BT272" s="98">
        <f>BU272+CB272</f>
        <v>0</v>
      </c>
      <c r="BU272" s="98">
        <f>BW272+BX272+BY272+BZ272+CA272</f>
        <v>0</v>
      </c>
      <c r="BV272" s="99"/>
      <c r="BW272" s="90"/>
      <c r="BX272" s="90"/>
      <c r="BY272" s="90"/>
      <c r="BZ272" s="90"/>
      <c r="CA272" s="90"/>
      <c r="CB272" s="98">
        <f>CC272+CD272+CE272</f>
        <v>0</v>
      </c>
      <c r="CC272" s="90"/>
      <c r="CD272" s="90"/>
      <c r="CE272" s="90"/>
      <c r="CF272" s="90">
        <f t="shared" si="1161"/>
        <v>0</v>
      </c>
      <c r="CG272" s="90">
        <f t="shared" si="1162"/>
        <v>0</v>
      </c>
      <c r="CH272" s="9">
        <v>51792</v>
      </c>
      <c r="CI272" s="9">
        <v>31320</v>
      </c>
      <c r="CJ272" s="101">
        <f t="shared" si="1163"/>
        <v>0</v>
      </c>
      <c r="CK272" s="101">
        <f t="shared" si="1164"/>
        <v>0</v>
      </c>
      <c r="CL272" s="101">
        <f>CJ272+CK272</f>
        <v>0</v>
      </c>
    </row>
    <row r="273" spans="1:90" x14ac:dyDescent="0.25">
      <c r="A273" s="5">
        <v>1494</v>
      </c>
      <c r="B273" s="2">
        <v>600034062</v>
      </c>
      <c r="C273" s="7">
        <v>70948810</v>
      </c>
      <c r="D273" s="8" t="s">
        <v>108</v>
      </c>
      <c r="E273" s="20">
        <v>3146</v>
      </c>
      <c r="F273" s="20" t="s">
        <v>110</v>
      </c>
      <c r="G273" s="20" t="s">
        <v>96</v>
      </c>
      <c r="H273" s="41">
        <f>I273+P273</f>
        <v>0</v>
      </c>
      <c r="I273" s="41">
        <f>K273+L273+M273+N273+O273</f>
        <v>0</v>
      </c>
      <c r="J273" s="5"/>
      <c r="K273" s="9"/>
      <c r="L273" s="9"/>
      <c r="M273" s="9"/>
      <c r="N273" s="9"/>
      <c r="O273" s="9"/>
      <c r="P273" s="41">
        <f>Q273+R273+S273</f>
        <v>0</v>
      </c>
      <c r="Q273" s="9"/>
      <c r="R273" s="9"/>
      <c r="S273" s="9"/>
      <c r="T273" s="73">
        <f>(L273+M273+N273)*-1</f>
        <v>0</v>
      </c>
      <c r="U273" s="73">
        <f>(Q273+R273)*-1</f>
        <v>0</v>
      </c>
      <c r="V273" s="9">
        <f t="shared" si="1152"/>
        <v>0</v>
      </c>
      <c r="W273" s="9">
        <f t="shared" si="1152"/>
        <v>0</v>
      </c>
      <c r="X273" s="46" t="s">
        <v>225</v>
      </c>
      <c r="Y273" s="46" t="s">
        <v>225</v>
      </c>
      <c r="Z273" s="78">
        <f>IF(T273=0,0,ROUND((T273+L273)/X273/10,2))</f>
        <v>0</v>
      </c>
      <c r="AA273" s="78">
        <f>IF(U273=0,0,ROUND((U273+Q273)/Y273/10,2))</f>
        <v>0</v>
      </c>
      <c r="AB273" s="78">
        <f>Z273+AA273</f>
        <v>0</v>
      </c>
      <c r="AC273" s="47">
        <v>0</v>
      </c>
      <c r="AD273" s="47">
        <v>0</v>
      </c>
      <c r="AE273" s="47">
        <f>AC273+AD273</f>
        <v>0</v>
      </c>
      <c r="AF273" s="41">
        <f>AG273+AN273</f>
        <v>0</v>
      </c>
      <c r="AG273" s="41">
        <f>AI273+AJ273+AK273+AL273+AM273</f>
        <v>0</v>
      </c>
      <c r="AH273" s="5"/>
      <c r="AI273" s="9"/>
      <c r="AJ273" s="9"/>
      <c r="AK273" s="9"/>
      <c r="AL273" s="9"/>
      <c r="AM273" s="9"/>
      <c r="AN273" s="41">
        <f>AO273+AP273+AQ273</f>
        <v>0</v>
      </c>
      <c r="AO273" s="9"/>
      <c r="AP273" s="9"/>
      <c r="AQ273" s="9"/>
      <c r="AR273" s="90">
        <f>((AL273+AK273+AJ273)-((V273)*-1))*-1</f>
        <v>0</v>
      </c>
      <c r="AS273" s="90">
        <f>((AO273+AP273)-((W273)*-1))*-1</f>
        <v>0</v>
      </c>
      <c r="AT273" s="46" t="s">
        <v>225</v>
      </c>
      <c r="AU273" s="46" t="s">
        <v>225</v>
      </c>
      <c r="AV273" s="95">
        <v>0</v>
      </c>
      <c r="AW273" s="95">
        <v>0</v>
      </c>
      <c r="AX273" s="95">
        <f>AV273+AW273</f>
        <v>0</v>
      </c>
      <c r="AY273" s="97">
        <f t="shared" si="1155"/>
        <v>0</v>
      </c>
      <c r="AZ273" s="97">
        <f t="shared" si="1156"/>
        <v>0</v>
      </c>
      <c r="BA273" s="98">
        <f>BB273+BI273</f>
        <v>0</v>
      </c>
      <c r="BB273" s="98">
        <f>BD273+BE273+BF273+BG273+BH273</f>
        <v>0</v>
      </c>
      <c r="BC273" s="99"/>
      <c r="BD273" s="90"/>
      <c r="BE273" s="90"/>
      <c r="BF273" s="90"/>
      <c r="BG273" s="90"/>
      <c r="BH273" s="90"/>
      <c r="BI273" s="98">
        <f>BJ273+BK273+BL273</f>
        <v>0</v>
      </c>
      <c r="BJ273" s="90"/>
      <c r="BK273" s="90"/>
      <c r="BL273" s="90"/>
      <c r="BM273" s="90">
        <f t="shared" si="1157"/>
        <v>0</v>
      </c>
      <c r="BN273" s="90">
        <f t="shared" si="1158"/>
        <v>0</v>
      </c>
      <c r="BO273" s="46" t="s">
        <v>225</v>
      </c>
      <c r="BP273" s="46" t="s">
        <v>225</v>
      </c>
      <c r="BQ273" s="95">
        <v>0</v>
      </c>
      <c r="BR273" s="95">
        <v>0</v>
      </c>
      <c r="BS273" s="95">
        <f>BQ273+BR273</f>
        <v>0</v>
      </c>
      <c r="BT273" s="98">
        <f>BU273+CB273</f>
        <v>0</v>
      </c>
      <c r="BU273" s="98">
        <f>BW273+BX273+BY273+BZ273+CA273</f>
        <v>0</v>
      </c>
      <c r="BV273" s="99"/>
      <c r="BW273" s="90"/>
      <c r="BX273" s="90"/>
      <c r="BY273" s="90"/>
      <c r="BZ273" s="90"/>
      <c r="CA273" s="90"/>
      <c r="CB273" s="98">
        <f>CC273+CD273+CE273</f>
        <v>0</v>
      </c>
      <c r="CC273" s="90"/>
      <c r="CD273" s="90"/>
      <c r="CE273" s="90"/>
      <c r="CF273" s="90">
        <f t="shared" si="1161"/>
        <v>0</v>
      </c>
      <c r="CG273" s="90">
        <f t="shared" si="1162"/>
        <v>0</v>
      </c>
      <c r="CH273" s="46" t="s">
        <v>225</v>
      </c>
      <c r="CI273" s="46" t="s">
        <v>225</v>
      </c>
      <c r="CJ273" s="101">
        <v>0</v>
      </c>
      <c r="CK273" s="101">
        <v>0</v>
      </c>
      <c r="CL273" s="101">
        <f>CJ273+CK273</f>
        <v>0</v>
      </c>
    </row>
    <row r="274" spans="1:90" x14ac:dyDescent="0.25">
      <c r="A274" s="30"/>
      <c r="B274" s="31"/>
      <c r="C274" s="32"/>
      <c r="D274" s="33" t="s">
        <v>202</v>
      </c>
      <c r="E274" s="35"/>
      <c r="F274" s="35"/>
      <c r="G274" s="35"/>
      <c r="H274" s="34">
        <f t="shared" ref="H274:AB274" si="1165">SUBTOTAL(9,H271:H273)</f>
        <v>5000</v>
      </c>
      <c r="I274" s="34">
        <f t="shared" si="1165"/>
        <v>0</v>
      </c>
      <c r="J274" s="34">
        <f t="shared" si="1165"/>
        <v>0</v>
      </c>
      <c r="K274" s="34">
        <f t="shared" si="1165"/>
        <v>0</v>
      </c>
      <c r="L274" s="34">
        <f t="shared" si="1165"/>
        <v>0</v>
      </c>
      <c r="M274" s="34">
        <f t="shared" si="1165"/>
        <v>0</v>
      </c>
      <c r="N274" s="34">
        <f t="shared" si="1165"/>
        <v>0</v>
      </c>
      <c r="O274" s="34">
        <f t="shared" si="1165"/>
        <v>0</v>
      </c>
      <c r="P274" s="34">
        <f t="shared" si="1165"/>
        <v>5000</v>
      </c>
      <c r="Q274" s="34">
        <f t="shared" si="1165"/>
        <v>0</v>
      </c>
      <c r="R274" s="34">
        <f t="shared" si="1165"/>
        <v>5000</v>
      </c>
      <c r="S274" s="34">
        <f t="shared" si="1165"/>
        <v>0</v>
      </c>
      <c r="T274" s="34">
        <f t="shared" si="1165"/>
        <v>0</v>
      </c>
      <c r="U274" s="34">
        <f t="shared" si="1165"/>
        <v>-5000</v>
      </c>
      <c r="V274" s="34">
        <f t="shared" si="1165"/>
        <v>0</v>
      </c>
      <c r="W274" s="34">
        <f t="shared" si="1165"/>
        <v>-3250</v>
      </c>
      <c r="X274" s="34">
        <f t="shared" si="1165"/>
        <v>103688</v>
      </c>
      <c r="Y274" s="34">
        <f t="shared" si="1165"/>
        <v>65988</v>
      </c>
      <c r="Z274" s="48">
        <f t="shared" si="1165"/>
        <v>0</v>
      </c>
      <c r="AA274" s="48">
        <f t="shared" si="1165"/>
        <v>-0.01</v>
      </c>
      <c r="AB274" s="48">
        <f t="shared" si="1165"/>
        <v>-0.01</v>
      </c>
      <c r="AC274" s="48">
        <v>0</v>
      </c>
      <c r="AD274" s="48">
        <v>-0.01</v>
      </c>
      <c r="AE274" s="48">
        <f t="shared" ref="AE274:AX274" si="1166">SUBTOTAL(9,AE271:AE273)</f>
        <v>-0.01</v>
      </c>
      <c r="AF274" s="34">
        <f t="shared" si="1166"/>
        <v>5000</v>
      </c>
      <c r="AG274" s="34">
        <f t="shared" si="1166"/>
        <v>0</v>
      </c>
      <c r="AH274" s="34">
        <f t="shared" si="1166"/>
        <v>0</v>
      </c>
      <c r="AI274" s="34">
        <f t="shared" si="1166"/>
        <v>0</v>
      </c>
      <c r="AJ274" s="34">
        <f t="shared" si="1166"/>
        <v>0</v>
      </c>
      <c r="AK274" s="34">
        <f t="shared" si="1166"/>
        <v>0</v>
      </c>
      <c r="AL274" s="34">
        <f t="shared" si="1166"/>
        <v>0</v>
      </c>
      <c r="AM274" s="34">
        <f t="shared" si="1166"/>
        <v>0</v>
      </c>
      <c r="AN274" s="34">
        <f t="shared" si="1166"/>
        <v>5000</v>
      </c>
      <c r="AO274" s="34">
        <f t="shared" si="1166"/>
        <v>0</v>
      </c>
      <c r="AP274" s="34">
        <f t="shared" si="1166"/>
        <v>5000</v>
      </c>
      <c r="AQ274" s="34">
        <f t="shared" si="1166"/>
        <v>0</v>
      </c>
      <c r="AR274" s="34">
        <f t="shared" si="1166"/>
        <v>0</v>
      </c>
      <c r="AS274" s="34">
        <f t="shared" si="1166"/>
        <v>-1750</v>
      </c>
      <c r="AT274" s="34">
        <f t="shared" si="1166"/>
        <v>103688</v>
      </c>
      <c r="AU274" s="34">
        <f t="shared" si="1166"/>
        <v>65988</v>
      </c>
      <c r="AV274" s="48">
        <f t="shared" si="1166"/>
        <v>0</v>
      </c>
      <c r="AW274" s="48">
        <f t="shared" si="1166"/>
        <v>0</v>
      </c>
      <c r="AX274" s="48">
        <f t="shared" si="1166"/>
        <v>0</v>
      </c>
      <c r="AY274"/>
      <c r="AZ274"/>
      <c r="BA274" s="34">
        <f t="shared" ref="BA274:BS274" si="1167">SUBTOTAL(9,BA271:BA273)</f>
        <v>5000</v>
      </c>
      <c r="BB274" s="34">
        <f t="shared" si="1167"/>
        <v>0</v>
      </c>
      <c r="BC274" s="34">
        <f t="shared" si="1167"/>
        <v>0</v>
      </c>
      <c r="BD274" s="34">
        <f t="shared" si="1167"/>
        <v>0</v>
      </c>
      <c r="BE274" s="34">
        <f t="shared" si="1167"/>
        <v>0</v>
      </c>
      <c r="BF274" s="34">
        <f t="shared" si="1167"/>
        <v>0</v>
      </c>
      <c r="BG274" s="34">
        <f t="shared" si="1167"/>
        <v>0</v>
      </c>
      <c r="BH274" s="34">
        <f t="shared" si="1167"/>
        <v>0</v>
      </c>
      <c r="BI274" s="34">
        <f t="shared" si="1167"/>
        <v>5000</v>
      </c>
      <c r="BJ274" s="34">
        <f t="shared" si="1167"/>
        <v>0</v>
      </c>
      <c r="BK274" s="34">
        <f t="shared" si="1167"/>
        <v>5000</v>
      </c>
      <c r="BL274" s="34">
        <f t="shared" si="1167"/>
        <v>0</v>
      </c>
      <c r="BM274" s="34">
        <f t="shared" si="1167"/>
        <v>0</v>
      </c>
      <c r="BN274" s="34">
        <f t="shared" si="1167"/>
        <v>0</v>
      </c>
      <c r="BO274" s="34">
        <f t="shared" si="1167"/>
        <v>103688</v>
      </c>
      <c r="BP274" s="34">
        <f t="shared" si="1167"/>
        <v>65988</v>
      </c>
      <c r="BQ274" s="48">
        <f t="shared" si="1167"/>
        <v>0</v>
      </c>
      <c r="BR274" s="48">
        <f t="shared" si="1167"/>
        <v>0</v>
      </c>
      <c r="BS274" s="48">
        <f t="shared" si="1167"/>
        <v>0</v>
      </c>
      <c r="BT274" s="34">
        <f t="shared" ref="BT274:CL274" si="1168">SUBTOTAL(9,BT271:BT273)</f>
        <v>5000</v>
      </c>
      <c r="BU274" s="34">
        <f t="shared" si="1168"/>
        <v>0</v>
      </c>
      <c r="BV274" s="34">
        <f t="shared" si="1168"/>
        <v>0</v>
      </c>
      <c r="BW274" s="34">
        <f t="shared" si="1168"/>
        <v>0</v>
      </c>
      <c r="BX274" s="34">
        <f t="shared" si="1168"/>
        <v>0</v>
      </c>
      <c r="BY274" s="34">
        <f t="shared" si="1168"/>
        <v>0</v>
      </c>
      <c r="BZ274" s="34">
        <f t="shared" si="1168"/>
        <v>0</v>
      </c>
      <c r="CA274" s="34">
        <f t="shared" si="1168"/>
        <v>0</v>
      </c>
      <c r="CB274" s="34">
        <f t="shared" si="1168"/>
        <v>5000</v>
      </c>
      <c r="CC274" s="34">
        <f t="shared" si="1168"/>
        <v>0</v>
      </c>
      <c r="CD274" s="34">
        <f t="shared" si="1168"/>
        <v>5000</v>
      </c>
      <c r="CE274" s="34">
        <f t="shared" si="1168"/>
        <v>0</v>
      </c>
      <c r="CF274" s="34">
        <f t="shared" si="1168"/>
        <v>0</v>
      </c>
      <c r="CG274" s="34">
        <f t="shared" si="1168"/>
        <v>0</v>
      </c>
      <c r="CH274" s="34">
        <f t="shared" si="1168"/>
        <v>103688</v>
      </c>
      <c r="CI274" s="34">
        <f t="shared" si="1168"/>
        <v>65988</v>
      </c>
      <c r="CJ274" s="64">
        <f t="shared" si="1168"/>
        <v>0</v>
      </c>
      <c r="CK274" s="64">
        <f t="shared" si="1168"/>
        <v>0</v>
      </c>
      <c r="CL274" s="64">
        <f t="shared" si="1168"/>
        <v>0</v>
      </c>
    </row>
    <row r="275" spans="1:90" x14ac:dyDescent="0.25">
      <c r="A275" s="26">
        <v>1498</v>
      </c>
      <c r="B275" s="6">
        <v>691013861</v>
      </c>
      <c r="C275" s="27">
        <v>8729590</v>
      </c>
      <c r="D275" s="28" t="s">
        <v>109</v>
      </c>
      <c r="E275" s="6">
        <v>3146</v>
      </c>
      <c r="F275" s="6" t="s">
        <v>57</v>
      </c>
      <c r="G275" s="27" t="s">
        <v>96</v>
      </c>
      <c r="H275" s="41">
        <f>I275+P275</f>
        <v>0</v>
      </c>
      <c r="I275" s="41">
        <f>K275+L275+M275+N275+O275</f>
        <v>0</v>
      </c>
      <c r="J275" s="5"/>
      <c r="K275" s="9"/>
      <c r="L275" s="9"/>
      <c r="M275" s="9"/>
      <c r="N275" s="9"/>
      <c r="O275" s="9"/>
      <c r="P275" s="41">
        <f>Q275+R275+S275</f>
        <v>0</v>
      </c>
      <c r="Q275" s="9"/>
      <c r="R275" s="9"/>
      <c r="S275" s="9"/>
      <c r="T275" s="73">
        <f>(L275+M275+N275)*-1</f>
        <v>0</v>
      </c>
      <c r="U275" s="73">
        <f>(Q275+R275)*-1</f>
        <v>0</v>
      </c>
      <c r="V275" s="9">
        <f t="shared" ref="V275:W277" si="1169">ROUND(T275*0.65,0)</f>
        <v>0</v>
      </c>
      <c r="W275" s="9">
        <f t="shared" si="1169"/>
        <v>0</v>
      </c>
      <c r="X275" s="9">
        <v>51792</v>
      </c>
      <c r="Y275" s="9">
        <v>31320</v>
      </c>
      <c r="Z275" s="78">
        <f>IF(T275=0,0,ROUND((T275+L275)/X275/10,2))</f>
        <v>0</v>
      </c>
      <c r="AA275" s="78">
        <f>IF(U275=0,0,ROUND((U275+Q275)/Y275/10,2))</f>
        <v>0</v>
      </c>
      <c r="AB275" s="78">
        <f>Z275+AA275</f>
        <v>0</v>
      </c>
      <c r="AC275" s="47">
        <v>0</v>
      </c>
      <c r="AD275" s="47">
        <v>0</v>
      </c>
      <c r="AE275" s="47">
        <f>AC275+AD275</f>
        <v>0</v>
      </c>
      <c r="AF275" s="41">
        <f>AG275+AN275</f>
        <v>0</v>
      </c>
      <c r="AG275" s="41">
        <f>AI275+AJ275+AK275+AL275+AM275</f>
        <v>0</v>
      </c>
      <c r="AH275" s="5"/>
      <c r="AI275" s="9"/>
      <c r="AJ275" s="9"/>
      <c r="AK275" s="9"/>
      <c r="AL275" s="9"/>
      <c r="AM275" s="9"/>
      <c r="AN275" s="85">
        <f>AO275+AP275+AQ275</f>
        <v>0</v>
      </c>
      <c r="AO275" s="87"/>
      <c r="AP275" s="87"/>
      <c r="AQ275" s="9"/>
      <c r="AR275" s="90">
        <f>((AL275+AK275+AJ275)-((V275)*-1))*-1</f>
        <v>0</v>
      </c>
      <c r="AS275" s="90">
        <f>((AO275+AP275)-((W275)*-1))*-1</f>
        <v>0</v>
      </c>
      <c r="AT275" s="9">
        <v>51792</v>
      </c>
      <c r="AU275" s="9">
        <v>31320</v>
      </c>
      <c r="AV275" s="95">
        <f t="shared" ref="AV275:AV276" si="1170">ROUND((AY275/AT275/10)+(AC275),2)*-1</f>
        <v>0</v>
      </c>
      <c r="AW275" s="95">
        <f t="shared" ref="AW275:AW276" si="1171">ROUND((AZ275/AU275/10)+AD275,2)*-1</f>
        <v>0</v>
      </c>
      <c r="AX275" s="95">
        <f>AV275+AW275</f>
        <v>0</v>
      </c>
      <c r="AY275" s="97">
        <f t="shared" ref="AY275:AY277" si="1172">AK275+AL275</f>
        <v>0</v>
      </c>
      <c r="AZ275" s="97">
        <f t="shared" ref="AZ275:AZ277" si="1173">AP275</f>
        <v>0</v>
      </c>
      <c r="BA275" s="98">
        <f>BB275+BI275</f>
        <v>0</v>
      </c>
      <c r="BB275" s="98">
        <f>BD275+BE275+BF275+BG275+BH275</f>
        <v>0</v>
      </c>
      <c r="BC275" s="99"/>
      <c r="BD275" s="90"/>
      <c r="BE275" s="90"/>
      <c r="BF275" s="90"/>
      <c r="BG275" s="90"/>
      <c r="BH275" s="90"/>
      <c r="BI275" s="98">
        <f>BJ275+BK275+BL275</f>
        <v>0</v>
      </c>
      <c r="BJ275" s="90"/>
      <c r="BK275" s="90"/>
      <c r="BL275" s="90"/>
      <c r="BM275" s="90">
        <f t="shared" ref="BM275:BM277" si="1174">(BE275+BF275+BG275)-(AJ275+AK275+AL275)</f>
        <v>0</v>
      </c>
      <c r="BN275" s="90">
        <f t="shared" ref="BN275:BN277" si="1175">(BJ275+BK275)-(AO275+AP275)</f>
        <v>0</v>
      </c>
      <c r="BO275" s="9">
        <v>51792</v>
      </c>
      <c r="BP275" s="9">
        <v>31320</v>
      </c>
      <c r="BQ275" s="95">
        <f t="shared" ref="BQ275:BQ276" si="1176">ROUND(((BF275+BG275)-(AK275+AL275))/BO275/10,2)*-1</f>
        <v>0</v>
      </c>
      <c r="BR275" s="95">
        <f t="shared" ref="BR275:BR276" si="1177">ROUND(((BK275-AP275)/BP275/10),2)*-1</f>
        <v>0</v>
      </c>
      <c r="BS275" s="95">
        <f>BQ275+BR275</f>
        <v>0</v>
      </c>
      <c r="BT275" s="98">
        <f>BU275+CB275</f>
        <v>80000</v>
      </c>
      <c r="BU275" s="98">
        <f>BW275+BX275+BY275+BZ275+CA275</f>
        <v>80000</v>
      </c>
      <c r="BV275" s="86"/>
      <c r="BW275" s="87"/>
      <c r="BX275" s="87"/>
      <c r="BY275" s="87">
        <v>80000</v>
      </c>
      <c r="BZ275" s="87"/>
      <c r="CA275" s="87"/>
      <c r="CB275" s="85">
        <f>CC275+CD275+CE275</f>
        <v>0</v>
      </c>
      <c r="CC275" s="87"/>
      <c r="CD275" s="87"/>
      <c r="CE275" s="87"/>
      <c r="CF275" s="90">
        <f t="shared" ref="CF275:CF277" si="1178">(BX275+BY275+BZ275)-(BE275+BF275+BG275)</f>
        <v>80000</v>
      </c>
      <c r="CG275" s="90">
        <f t="shared" ref="CG275:CG277" si="1179">(CC275+CD275)-(BJ275+BK275)</f>
        <v>0</v>
      </c>
      <c r="CH275" s="9">
        <v>51792</v>
      </c>
      <c r="CI275" s="9">
        <v>31320</v>
      </c>
      <c r="CJ275" s="101">
        <f t="shared" ref="CJ275:CJ276" si="1180">ROUND(((BY275+BZ275)-(BF275+BG275))/CH275/10,2)*-1</f>
        <v>-0.15</v>
      </c>
      <c r="CK275" s="101">
        <f t="shared" ref="CK275:CK276" si="1181">ROUND(((CD275-BK275)/CI275/10),2)*-1</f>
        <v>0</v>
      </c>
      <c r="CL275" s="101">
        <f>CJ275+CK275</f>
        <v>-0.15</v>
      </c>
    </row>
    <row r="276" spans="1:90" x14ac:dyDescent="0.25">
      <c r="A276" s="5">
        <v>1498</v>
      </c>
      <c r="B276" s="2">
        <v>691013861</v>
      </c>
      <c r="C276" s="7">
        <v>8729590</v>
      </c>
      <c r="D276" s="8" t="s">
        <v>109</v>
      </c>
      <c r="E276" s="2">
        <v>3146</v>
      </c>
      <c r="F276" s="2" t="s">
        <v>57</v>
      </c>
      <c r="G276" s="7" t="s">
        <v>96</v>
      </c>
      <c r="H276" s="41">
        <f>I276+P276</f>
        <v>0</v>
      </c>
      <c r="I276" s="41">
        <f>K276+L276+M276+N276+O276</f>
        <v>0</v>
      </c>
      <c r="J276" s="5"/>
      <c r="K276" s="9"/>
      <c r="L276" s="9"/>
      <c r="M276" s="9"/>
      <c r="N276" s="9"/>
      <c r="O276" s="9"/>
      <c r="P276" s="41">
        <f>Q276+R276+S276</f>
        <v>0</v>
      </c>
      <c r="Q276" s="9"/>
      <c r="R276" s="9"/>
      <c r="S276" s="9"/>
      <c r="T276" s="73">
        <f>(L276+M276+N276)*-1</f>
        <v>0</v>
      </c>
      <c r="U276" s="73">
        <f>(Q276+R276)*-1</f>
        <v>0</v>
      </c>
      <c r="V276" s="9">
        <f t="shared" si="1169"/>
        <v>0</v>
      </c>
      <c r="W276" s="9">
        <f t="shared" si="1169"/>
        <v>0</v>
      </c>
      <c r="X276" s="9">
        <v>51792</v>
      </c>
      <c r="Y276" s="9">
        <v>31320</v>
      </c>
      <c r="Z276" s="78">
        <f>IF(T276=0,0,ROUND((T276+L276)/X276/10,2))</f>
        <v>0</v>
      </c>
      <c r="AA276" s="78">
        <f>IF(U276=0,0,ROUND((U276+Q276)/Y276/10,2))</f>
        <v>0</v>
      </c>
      <c r="AB276" s="78">
        <f>Z276+AA276</f>
        <v>0</v>
      </c>
      <c r="AC276" s="47">
        <v>0</v>
      </c>
      <c r="AD276" s="47">
        <v>0</v>
      </c>
      <c r="AE276" s="47">
        <f>AC276+AD276</f>
        <v>0</v>
      </c>
      <c r="AF276" s="41">
        <f>AG276+AN276</f>
        <v>23514</v>
      </c>
      <c r="AG276" s="41">
        <f>AI276+AJ276+AK276+AL276+AM276</f>
        <v>0</v>
      </c>
      <c r="AH276" s="5"/>
      <c r="AI276" s="9"/>
      <c r="AJ276" s="9"/>
      <c r="AK276" s="9"/>
      <c r="AL276" s="9"/>
      <c r="AM276" s="9"/>
      <c r="AN276" s="85">
        <f>AO276+AP276+AQ276</f>
        <v>23514</v>
      </c>
      <c r="AO276" s="87"/>
      <c r="AP276" s="87">
        <v>23514</v>
      </c>
      <c r="AQ276" s="9"/>
      <c r="AR276" s="90">
        <f>((AL276+AK276+AJ276)-((V276)*-1))*-1</f>
        <v>0</v>
      </c>
      <c r="AS276" s="90">
        <f>((AO276+AP276)-((W276)*-1))*-1</f>
        <v>-23514</v>
      </c>
      <c r="AT276" s="9">
        <v>51792</v>
      </c>
      <c r="AU276" s="9">
        <v>31320</v>
      </c>
      <c r="AV276" s="95">
        <f t="shared" si="1170"/>
        <v>0</v>
      </c>
      <c r="AW276" s="95">
        <f t="shared" si="1171"/>
        <v>-0.08</v>
      </c>
      <c r="AX276" s="95">
        <f>AV276+AW276</f>
        <v>-0.08</v>
      </c>
      <c r="AY276" s="97">
        <f t="shared" si="1172"/>
        <v>0</v>
      </c>
      <c r="AZ276" s="97">
        <f t="shared" si="1173"/>
        <v>23514</v>
      </c>
      <c r="BA276" s="98">
        <f>BB276+BI276</f>
        <v>23514</v>
      </c>
      <c r="BB276" s="98">
        <f>BD276+BE276+BF276+BG276+BH276</f>
        <v>0</v>
      </c>
      <c r="BC276" s="99"/>
      <c r="BD276" s="90"/>
      <c r="BE276" s="90"/>
      <c r="BF276" s="90"/>
      <c r="BG276" s="90"/>
      <c r="BH276" s="90"/>
      <c r="BI276" s="98">
        <f>BJ276+BK276+BL276</f>
        <v>23514</v>
      </c>
      <c r="BJ276" s="90"/>
      <c r="BK276" s="90">
        <v>23514</v>
      </c>
      <c r="BL276" s="90"/>
      <c r="BM276" s="90">
        <f t="shared" si="1174"/>
        <v>0</v>
      </c>
      <c r="BN276" s="90">
        <f t="shared" si="1175"/>
        <v>0</v>
      </c>
      <c r="BO276" s="9">
        <v>51792</v>
      </c>
      <c r="BP276" s="9">
        <v>31320</v>
      </c>
      <c r="BQ276" s="95">
        <f t="shared" si="1176"/>
        <v>0</v>
      </c>
      <c r="BR276" s="95">
        <f t="shared" si="1177"/>
        <v>0</v>
      </c>
      <c r="BS276" s="95">
        <f>BQ276+BR276</f>
        <v>0</v>
      </c>
      <c r="BT276" s="98">
        <f>BU276+CB276</f>
        <v>23514</v>
      </c>
      <c r="BU276" s="98">
        <f>BW276+BX276+BY276+BZ276+CA276</f>
        <v>0</v>
      </c>
      <c r="BV276" s="86"/>
      <c r="BW276" s="87"/>
      <c r="BX276" s="87"/>
      <c r="BY276" s="87"/>
      <c r="BZ276" s="87"/>
      <c r="CA276" s="87"/>
      <c r="CB276" s="85">
        <f>CC276+CD276+CE276</f>
        <v>23514</v>
      </c>
      <c r="CC276" s="87"/>
      <c r="CD276" s="87">
        <v>23514</v>
      </c>
      <c r="CE276" s="87"/>
      <c r="CF276" s="90">
        <f t="shared" si="1178"/>
        <v>0</v>
      </c>
      <c r="CG276" s="90">
        <f t="shared" si="1179"/>
        <v>0</v>
      </c>
      <c r="CH276" s="9">
        <v>51792</v>
      </c>
      <c r="CI276" s="9">
        <v>31320</v>
      </c>
      <c r="CJ276" s="101">
        <f t="shared" si="1180"/>
        <v>0</v>
      </c>
      <c r="CK276" s="101">
        <f t="shared" si="1181"/>
        <v>0</v>
      </c>
      <c r="CL276" s="101">
        <f>CJ276+CK276</f>
        <v>0</v>
      </c>
    </row>
    <row r="277" spans="1:90" x14ac:dyDescent="0.25">
      <c r="A277" s="5">
        <v>1498</v>
      </c>
      <c r="B277" s="2">
        <v>691013861</v>
      </c>
      <c r="C277" s="7">
        <v>8729590</v>
      </c>
      <c r="D277" s="8" t="s">
        <v>109</v>
      </c>
      <c r="E277" s="20">
        <v>3146</v>
      </c>
      <c r="F277" s="20" t="s">
        <v>110</v>
      </c>
      <c r="G277" s="20" t="s">
        <v>96</v>
      </c>
      <c r="H277" s="41">
        <f>I277+P277</f>
        <v>0</v>
      </c>
      <c r="I277" s="41">
        <f>K277+L277+M277+N277+O277</f>
        <v>0</v>
      </c>
      <c r="J277" s="5"/>
      <c r="K277" s="9"/>
      <c r="L277" s="9"/>
      <c r="M277" s="9"/>
      <c r="N277" s="9"/>
      <c r="O277" s="9"/>
      <c r="P277" s="41">
        <f>Q277+R277+S277</f>
        <v>0</v>
      </c>
      <c r="Q277" s="9"/>
      <c r="R277" s="9"/>
      <c r="S277" s="9"/>
      <c r="T277" s="73">
        <f>(L277+M277+N277)*-1</f>
        <v>0</v>
      </c>
      <c r="U277" s="73">
        <f>(Q277+R277)*-1</f>
        <v>0</v>
      </c>
      <c r="V277" s="9">
        <f t="shared" si="1169"/>
        <v>0</v>
      </c>
      <c r="W277" s="9">
        <f t="shared" si="1169"/>
        <v>0</v>
      </c>
      <c r="X277" s="46" t="s">
        <v>225</v>
      </c>
      <c r="Y277" s="46" t="s">
        <v>225</v>
      </c>
      <c r="Z277" s="78">
        <f>IF(T277=0,0,ROUND((T277+L277)/X277/10,2))</f>
        <v>0</v>
      </c>
      <c r="AA277" s="78">
        <f>IF(U277=0,0,ROUND((U277+Q277)/Y277/10,2))</f>
        <v>0</v>
      </c>
      <c r="AB277" s="78">
        <f>Z277+AA277</f>
        <v>0</v>
      </c>
      <c r="AC277" s="47">
        <v>0</v>
      </c>
      <c r="AD277" s="47">
        <v>0</v>
      </c>
      <c r="AE277" s="47">
        <f>AC277+AD277</f>
        <v>0</v>
      </c>
      <c r="AF277" s="41">
        <f>AG277+AN277</f>
        <v>0</v>
      </c>
      <c r="AG277" s="41">
        <f>AI277+AJ277+AK277+AL277+AM277</f>
        <v>0</v>
      </c>
      <c r="AH277" s="5"/>
      <c r="AI277" s="9"/>
      <c r="AJ277" s="9"/>
      <c r="AK277" s="9"/>
      <c r="AL277" s="9"/>
      <c r="AM277" s="9"/>
      <c r="AN277" s="85">
        <f>AO277+AP277+AQ277</f>
        <v>0</v>
      </c>
      <c r="AO277" s="87"/>
      <c r="AP277" s="87"/>
      <c r="AQ277" s="9"/>
      <c r="AR277" s="90">
        <f>((AL277+AK277+AJ277)-((V277)*-1))*-1</f>
        <v>0</v>
      </c>
      <c r="AS277" s="90">
        <f>((AO277+AP277)-((W277)*-1))*-1</f>
        <v>0</v>
      </c>
      <c r="AT277" s="46" t="s">
        <v>225</v>
      </c>
      <c r="AU277" s="46" t="s">
        <v>225</v>
      </c>
      <c r="AV277" s="95">
        <v>0</v>
      </c>
      <c r="AW277" s="95">
        <v>0</v>
      </c>
      <c r="AX277" s="95">
        <f>AV277+AW277</f>
        <v>0</v>
      </c>
      <c r="AY277" s="97">
        <f t="shared" si="1172"/>
        <v>0</v>
      </c>
      <c r="AZ277" s="97">
        <f t="shared" si="1173"/>
        <v>0</v>
      </c>
      <c r="BA277" s="98">
        <f>BB277+BI277</f>
        <v>0</v>
      </c>
      <c r="BB277" s="98">
        <f>BD277+BE277+BF277+BG277+BH277</f>
        <v>0</v>
      </c>
      <c r="BC277" s="99"/>
      <c r="BD277" s="90"/>
      <c r="BE277" s="90"/>
      <c r="BF277" s="90"/>
      <c r="BG277" s="90"/>
      <c r="BH277" s="90"/>
      <c r="BI277" s="98">
        <f>BJ277+BK277+BL277</f>
        <v>0</v>
      </c>
      <c r="BJ277" s="90"/>
      <c r="BK277" s="90"/>
      <c r="BL277" s="90"/>
      <c r="BM277" s="90">
        <f t="shared" si="1174"/>
        <v>0</v>
      </c>
      <c r="BN277" s="90">
        <f t="shared" si="1175"/>
        <v>0</v>
      </c>
      <c r="BO277" s="46" t="s">
        <v>225</v>
      </c>
      <c r="BP277" s="46" t="s">
        <v>225</v>
      </c>
      <c r="BQ277" s="95">
        <v>0</v>
      </c>
      <c r="BR277" s="95">
        <v>0</v>
      </c>
      <c r="BS277" s="95">
        <f>BQ277+BR277</f>
        <v>0</v>
      </c>
      <c r="BT277" s="98">
        <f>BU277+CB277</f>
        <v>0</v>
      </c>
      <c r="BU277" s="98">
        <f>BW277+BX277+BY277+BZ277+CA277</f>
        <v>0</v>
      </c>
      <c r="BV277" s="86"/>
      <c r="BW277" s="87"/>
      <c r="BX277" s="87"/>
      <c r="BY277" s="87"/>
      <c r="BZ277" s="87"/>
      <c r="CA277" s="87"/>
      <c r="CB277" s="85">
        <f>CC277+CD277+CE277</f>
        <v>0</v>
      </c>
      <c r="CC277" s="87"/>
      <c r="CD277" s="87"/>
      <c r="CE277" s="87"/>
      <c r="CF277" s="90">
        <f t="shared" si="1178"/>
        <v>0</v>
      </c>
      <c r="CG277" s="90">
        <f t="shared" si="1179"/>
        <v>0</v>
      </c>
      <c r="CH277" s="46" t="s">
        <v>225</v>
      </c>
      <c r="CI277" s="46" t="s">
        <v>225</v>
      </c>
      <c r="CJ277" s="101">
        <v>0</v>
      </c>
      <c r="CK277" s="101">
        <v>0</v>
      </c>
      <c r="CL277" s="101">
        <f>CJ277+CK277</f>
        <v>0</v>
      </c>
    </row>
    <row r="278" spans="1:90" x14ac:dyDescent="0.25">
      <c r="A278" s="30"/>
      <c r="B278" s="31"/>
      <c r="C278" s="32"/>
      <c r="D278" s="33" t="s">
        <v>203</v>
      </c>
      <c r="E278" s="35"/>
      <c r="F278" s="35"/>
      <c r="G278" s="35"/>
      <c r="H278" s="34">
        <f t="shared" ref="H278:AB278" si="1182">SUBTOTAL(9,H275:H277)</f>
        <v>0</v>
      </c>
      <c r="I278" s="34">
        <f t="shared" si="1182"/>
        <v>0</v>
      </c>
      <c r="J278" s="34">
        <f t="shared" si="1182"/>
        <v>0</v>
      </c>
      <c r="K278" s="34">
        <f t="shared" si="1182"/>
        <v>0</v>
      </c>
      <c r="L278" s="34">
        <f t="shared" si="1182"/>
        <v>0</v>
      </c>
      <c r="M278" s="34">
        <f t="shared" si="1182"/>
        <v>0</v>
      </c>
      <c r="N278" s="34">
        <f t="shared" si="1182"/>
        <v>0</v>
      </c>
      <c r="O278" s="34">
        <f t="shared" si="1182"/>
        <v>0</v>
      </c>
      <c r="P278" s="34">
        <f t="shared" si="1182"/>
        <v>0</v>
      </c>
      <c r="Q278" s="34">
        <f t="shared" si="1182"/>
        <v>0</v>
      </c>
      <c r="R278" s="34">
        <f t="shared" si="1182"/>
        <v>0</v>
      </c>
      <c r="S278" s="34">
        <f t="shared" si="1182"/>
        <v>0</v>
      </c>
      <c r="T278" s="34">
        <f t="shared" si="1182"/>
        <v>0</v>
      </c>
      <c r="U278" s="34">
        <f t="shared" si="1182"/>
        <v>0</v>
      </c>
      <c r="V278" s="34">
        <f t="shared" si="1182"/>
        <v>0</v>
      </c>
      <c r="W278" s="34">
        <f t="shared" si="1182"/>
        <v>0</v>
      </c>
      <c r="X278" s="34">
        <f t="shared" si="1182"/>
        <v>103584</v>
      </c>
      <c r="Y278" s="34">
        <f t="shared" si="1182"/>
        <v>62640</v>
      </c>
      <c r="Z278" s="48">
        <f t="shared" si="1182"/>
        <v>0</v>
      </c>
      <c r="AA278" s="48">
        <f t="shared" si="1182"/>
        <v>0</v>
      </c>
      <c r="AB278" s="48">
        <f t="shared" si="1182"/>
        <v>0</v>
      </c>
      <c r="AC278" s="48">
        <v>0</v>
      </c>
      <c r="AD278" s="48">
        <v>0</v>
      </c>
      <c r="AE278" s="48">
        <f t="shared" ref="AE278:AX278" si="1183">SUBTOTAL(9,AE275:AE277)</f>
        <v>0</v>
      </c>
      <c r="AF278" s="34">
        <f t="shared" si="1183"/>
        <v>23514</v>
      </c>
      <c r="AG278" s="34">
        <f t="shared" si="1183"/>
        <v>0</v>
      </c>
      <c r="AH278" s="34">
        <f t="shared" si="1183"/>
        <v>0</v>
      </c>
      <c r="AI278" s="34">
        <f t="shared" si="1183"/>
        <v>0</v>
      </c>
      <c r="AJ278" s="34">
        <f t="shared" si="1183"/>
        <v>0</v>
      </c>
      <c r="AK278" s="34">
        <f t="shared" si="1183"/>
        <v>0</v>
      </c>
      <c r="AL278" s="34">
        <f t="shared" si="1183"/>
        <v>0</v>
      </c>
      <c r="AM278" s="34">
        <f t="shared" si="1183"/>
        <v>0</v>
      </c>
      <c r="AN278" s="34">
        <f t="shared" si="1183"/>
        <v>23514</v>
      </c>
      <c r="AO278" s="34">
        <f t="shared" si="1183"/>
        <v>0</v>
      </c>
      <c r="AP278" s="34">
        <f t="shared" si="1183"/>
        <v>23514</v>
      </c>
      <c r="AQ278" s="34">
        <f t="shared" si="1183"/>
        <v>0</v>
      </c>
      <c r="AR278" s="34">
        <f t="shared" si="1183"/>
        <v>0</v>
      </c>
      <c r="AS278" s="34">
        <f t="shared" si="1183"/>
        <v>-23514</v>
      </c>
      <c r="AT278" s="34">
        <f t="shared" si="1183"/>
        <v>103584</v>
      </c>
      <c r="AU278" s="34">
        <f t="shared" si="1183"/>
        <v>62640</v>
      </c>
      <c r="AV278" s="48">
        <f t="shared" si="1183"/>
        <v>0</v>
      </c>
      <c r="AW278" s="48">
        <f t="shared" si="1183"/>
        <v>-0.08</v>
      </c>
      <c r="AX278" s="48">
        <f t="shared" si="1183"/>
        <v>-0.08</v>
      </c>
      <c r="AY278"/>
      <c r="AZ278"/>
      <c r="BA278" s="34">
        <f t="shared" ref="BA278:BS278" si="1184">SUBTOTAL(9,BA275:BA277)</f>
        <v>23514</v>
      </c>
      <c r="BB278" s="34">
        <f t="shared" si="1184"/>
        <v>0</v>
      </c>
      <c r="BC278" s="34">
        <f t="shared" si="1184"/>
        <v>0</v>
      </c>
      <c r="BD278" s="34">
        <f t="shared" si="1184"/>
        <v>0</v>
      </c>
      <c r="BE278" s="34">
        <f t="shared" si="1184"/>
        <v>0</v>
      </c>
      <c r="BF278" s="34">
        <f t="shared" si="1184"/>
        <v>0</v>
      </c>
      <c r="BG278" s="34">
        <f t="shared" si="1184"/>
        <v>0</v>
      </c>
      <c r="BH278" s="34">
        <f t="shared" si="1184"/>
        <v>0</v>
      </c>
      <c r="BI278" s="34">
        <f t="shared" si="1184"/>
        <v>23514</v>
      </c>
      <c r="BJ278" s="34">
        <f t="shared" si="1184"/>
        <v>0</v>
      </c>
      <c r="BK278" s="34">
        <f t="shared" si="1184"/>
        <v>23514</v>
      </c>
      <c r="BL278" s="34">
        <f t="shared" si="1184"/>
        <v>0</v>
      </c>
      <c r="BM278" s="34">
        <f t="shared" si="1184"/>
        <v>0</v>
      </c>
      <c r="BN278" s="34">
        <f t="shared" si="1184"/>
        <v>0</v>
      </c>
      <c r="BO278" s="34">
        <f t="shared" si="1184"/>
        <v>103584</v>
      </c>
      <c r="BP278" s="34">
        <f t="shared" si="1184"/>
        <v>62640</v>
      </c>
      <c r="BQ278" s="48">
        <f t="shared" si="1184"/>
        <v>0</v>
      </c>
      <c r="BR278" s="48">
        <f t="shared" si="1184"/>
        <v>0</v>
      </c>
      <c r="BS278" s="48">
        <f t="shared" si="1184"/>
        <v>0</v>
      </c>
      <c r="BT278" s="34">
        <f t="shared" ref="BT278:CL278" si="1185">SUBTOTAL(9,BT275:BT277)</f>
        <v>103514</v>
      </c>
      <c r="BU278" s="34">
        <f t="shared" si="1185"/>
        <v>80000</v>
      </c>
      <c r="BV278" s="34">
        <f t="shared" si="1185"/>
        <v>0</v>
      </c>
      <c r="BW278" s="34">
        <f t="shared" si="1185"/>
        <v>0</v>
      </c>
      <c r="BX278" s="34">
        <f t="shared" si="1185"/>
        <v>0</v>
      </c>
      <c r="BY278" s="34">
        <f t="shared" si="1185"/>
        <v>80000</v>
      </c>
      <c r="BZ278" s="34">
        <f t="shared" si="1185"/>
        <v>0</v>
      </c>
      <c r="CA278" s="34">
        <f t="shared" si="1185"/>
        <v>0</v>
      </c>
      <c r="CB278" s="34">
        <f t="shared" si="1185"/>
        <v>23514</v>
      </c>
      <c r="CC278" s="34">
        <f t="shared" si="1185"/>
        <v>0</v>
      </c>
      <c r="CD278" s="34">
        <f t="shared" si="1185"/>
        <v>23514</v>
      </c>
      <c r="CE278" s="34">
        <f t="shared" si="1185"/>
        <v>0</v>
      </c>
      <c r="CF278" s="34">
        <f t="shared" si="1185"/>
        <v>80000</v>
      </c>
      <c r="CG278" s="34">
        <f t="shared" si="1185"/>
        <v>0</v>
      </c>
      <c r="CH278" s="34">
        <f t="shared" si="1185"/>
        <v>103584</v>
      </c>
      <c r="CI278" s="34">
        <f t="shared" si="1185"/>
        <v>62640</v>
      </c>
      <c r="CJ278" s="64">
        <f t="shared" si="1185"/>
        <v>-0.15</v>
      </c>
      <c r="CK278" s="64">
        <f t="shared" si="1185"/>
        <v>0</v>
      </c>
      <c r="CL278" s="64">
        <f t="shared" si="1185"/>
        <v>-0.15</v>
      </c>
    </row>
    <row r="279" spans="1:90" x14ac:dyDescent="0.25">
      <c r="A279" s="30"/>
      <c r="B279" s="31"/>
      <c r="C279" s="32"/>
      <c r="D279" s="33" t="s">
        <v>97</v>
      </c>
      <c r="E279" s="35"/>
      <c r="F279" s="35"/>
      <c r="G279" s="35"/>
      <c r="H279" s="34">
        <f t="shared" ref="H279:W279" si="1186">SUBTOTAL(9,H7:H277)</f>
        <v>17160373</v>
      </c>
      <c r="I279" s="34">
        <f t="shared" si="1186"/>
        <v>8578380</v>
      </c>
      <c r="J279" s="34">
        <f t="shared" si="1186"/>
        <v>246.25</v>
      </c>
      <c r="K279" s="34">
        <f t="shared" si="1186"/>
        <v>5009210</v>
      </c>
      <c r="L279" s="34">
        <f t="shared" si="1186"/>
        <v>528000</v>
      </c>
      <c r="M279" s="34">
        <f t="shared" si="1186"/>
        <v>3041170</v>
      </c>
      <c r="N279" s="34">
        <f t="shared" si="1186"/>
        <v>0</v>
      </c>
      <c r="O279" s="34">
        <f t="shared" si="1186"/>
        <v>0</v>
      </c>
      <c r="P279" s="34">
        <f t="shared" si="1186"/>
        <v>8581993</v>
      </c>
      <c r="Q279" s="34">
        <f t="shared" si="1186"/>
        <v>685000</v>
      </c>
      <c r="R279" s="34">
        <f t="shared" si="1186"/>
        <v>7896993</v>
      </c>
      <c r="S279" s="34">
        <f t="shared" si="1186"/>
        <v>0</v>
      </c>
      <c r="T279" s="74">
        <f t="shared" si="1186"/>
        <v>-3569170</v>
      </c>
      <c r="U279" s="74">
        <f t="shared" si="1186"/>
        <v>-8581993</v>
      </c>
      <c r="V279" s="74">
        <f t="shared" si="1186"/>
        <v>-2319961</v>
      </c>
      <c r="W279" s="74">
        <f t="shared" si="1186"/>
        <v>-5578296</v>
      </c>
      <c r="X279" s="45" t="s">
        <v>225</v>
      </c>
      <c r="Y279" s="45" t="s">
        <v>225</v>
      </c>
      <c r="Z279" s="79">
        <f t="shared" ref="Z279:AS279" si="1187">SUBTOTAL(9,Z7:Z277)</f>
        <v>-5.7699999999999987</v>
      </c>
      <c r="AA279" s="79">
        <f t="shared" si="1187"/>
        <v>-29.98</v>
      </c>
      <c r="AB279" s="79">
        <f t="shared" si="1187"/>
        <v>-35.749999999999993</v>
      </c>
      <c r="AC279" s="48">
        <f t="shared" si="1187"/>
        <v>-8.8200000000000021</v>
      </c>
      <c r="AD279" s="48">
        <f t="shared" si="1187"/>
        <v>-42.199999999999989</v>
      </c>
      <c r="AE279" s="48">
        <f t="shared" si="1187"/>
        <v>-25.51</v>
      </c>
      <c r="AF279" s="34">
        <f t="shared" si="1187"/>
        <v>17418967</v>
      </c>
      <c r="AG279" s="34">
        <f t="shared" si="1187"/>
        <v>8705640</v>
      </c>
      <c r="AH279" s="34">
        <f t="shared" si="1187"/>
        <v>246.25</v>
      </c>
      <c r="AI279" s="34">
        <f t="shared" si="1187"/>
        <v>5009210</v>
      </c>
      <c r="AJ279" s="34">
        <f t="shared" si="1187"/>
        <v>558200</v>
      </c>
      <c r="AK279" s="34">
        <f t="shared" si="1187"/>
        <v>3131830</v>
      </c>
      <c r="AL279" s="34">
        <f t="shared" si="1187"/>
        <v>6400</v>
      </c>
      <c r="AM279" s="34">
        <f t="shared" si="1187"/>
        <v>0</v>
      </c>
      <c r="AN279" s="34">
        <f t="shared" si="1187"/>
        <v>8713327</v>
      </c>
      <c r="AO279" s="34">
        <f t="shared" si="1187"/>
        <v>808125</v>
      </c>
      <c r="AP279" s="34">
        <f t="shared" si="1187"/>
        <v>7905202</v>
      </c>
      <c r="AQ279" s="34">
        <f t="shared" si="1187"/>
        <v>0</v>
      </c>
      <c r="AR279" s="34">
        <f t="shared" si="1187"/>
        <v>-1376469</v>
      </c>
      <c r="AS279" s="34">
        <f t="shared" si="1187"/>
        <v>-3135031</v>
      </c>
      <c r="AT279" s="45" t="s">
        <v>225</v>
      </c>
      <c r="AU279" s="45" t="s">
        <v>225</v>
      </c>
      <c r="AV279" s="48">
        <f>SUBTOTAL(9,AV7:AV277)</f>
        <v>-1.5400000000000003</v>
      </c>
      <c r="AW279" s="48">
        <f>SUBTOTAL(9,AW7:AW277)</f>
        <v>-8.7499999999999964</v>
      </c>
      <c r="AX279" s="48">
        <f>SUBTOTAL(9,AX7:AX277)</f>
        <v>-10.289999999999997</v>
      </c>
      <c r="AY279"/>
      <c r="AZ279"/>
      <c r="BA279" s="34">
        <f t="shared" ref="BA279:BN279" si="1188">SUBTOTAL(9,BA7:BA277)</f>
        <v>17418967</v>
      </c>
      <c r="BB279" s="34">
        <f t="shared" si="1188"/>
        <v>8705640</v>
      </c>
      <c r="BC279" s="34">
        <f t="shared" si="1188"/>
        <v>246.25</v>
      </c>
      <c r="BD279" s="34">
        <f t="shared" si="1188"/>
        <v>5009210</v>
      </c>
      <c r="BE279" s="34">
        <f t="shared" si="1188"/>
        <v>558200</v>
      </c>
      <c r="BF279" s="34">
        <f t="shared" si="1188"/>
        <v>3131830</v>
      </c>
      <c r="BG279" s="34">
        <f t="shared" si="1188"/>
        <v>6400</v>
      </c>
      <c r="BH279" s="34">
        <f t="shared" si="1188"/>
        <v>0</v>
      </c>
      <c r="BI279" s="34">
        <f t="shared" si="1188"/>
        <v>8713327</v>
      </c>
      <c r="BJ279" s="34">
        <f t="shared" si="1188"/>
        <v>808125</v>
      </c>
      <c r="BK279" s="34">
        <f t="shared" si="1188"/>
        <v>7905202</v>
      </c>
      <c r="BL279" s="34">
        <f t="shared" si="1188"/>
        <v>0</v>
      </c>
      <c r="BM279" s="34">
        <f t="shared" si="1188"/>
        <v>0</v>
      </c>
      <c r="BN279" s="34">
        <f t="shared" si="1188"/>
        <v>0</v>
      </c>
      <c r="BO279" s="45" t="s">
        <v>225</v>
      </c>
      <c r="BP279" s="45" t="s">
        <v>225</v>
      </c>
      <c r="BQ279" s="48">
        <f>SUBTOTAL(9,BQ7:BQ277)</f>
        <v>0</v>
      </c>
      <c r="BR279" s="48">
        <f>SUBTOTAL(9,BR7:BR277)</f>
        <v>0</v>
      </c>
      <c r="BS279" s="48">
        <f>SUBTOTAL(9,BS7:BS277)</f>
        <v>0</v>
      </c>
      <c r="BT279" s="34">
        <f t="shared" ref="BT279:CG279" si="1189">SUBTOTAL(9,BT7:BT277)</f>
        <v>17119713</v>
      </c>
      <c r="BU279" s="34">
        <f t="shared" si="1189"/>
        <v>8629840</v>
      </c>
      <c r="BV279" s="34">
        <f t="shared" si="1189"/>
        <v>258.75</v>
      </c>
      <c r="BW279" s="34">
        <f t="shared" si="1189"/>
        <v>4487160</v>
      </c>
      <c r="BX279" s="34">
        <f t="shared" si="1189"/>
        <v>815300</v>
      </c>
      <c r="BY279" s="34">
        <f t="shared" si="1189"/>
        <v>2987917</v>
      </c>
      <c r="BZ279" s="34">
        <f t="shared" si="1189"/>
        <v>6400</v>
      </c>
      <c r="CA279" s="34">
        <f t="shared" si="1189"/>
        <v>333063</v>
      </c>
      <c r="CB279" s="34">
        <f t="shared" si="1189"/>
        <v>8489873</v>
      </c>
      <c r="CC279" s="34">
        <f t="shared" si="1189"/>
        <v>568125</v>
      </c>
      <c r="CD279" s="34">
        <f t="shared" si="1189"/>
        <v>7921748</v>
      </c>
      <c r="CE279" s="34">
        <f t="shared" si="1189"/>
        <v>0</v>
      </c>
      <c r="CF279" s="34">
        <f t="shared" si="1189"/>
        <v>-408863</v>
      </c>
      <c r="CG279" s="34">
        <f t="shared" si="1189"/>
        <v>-223454</v>
      </c>
      <c r="CH279" s="45" t="s">
        <v>225</v>
      </c>
      <c r="CI279" s="45" t="s">
        <v>225</v>
      </c>
      <c r="CJ279" s="64">
        <f>SUBTOTAL(9,CJ7:CJ277)</f>
        <v>0.28000000000000003</v>
      </c>
      <c r="CK279" s="64">
        <f>SUBTOTAL(9,CK7:CK277)</f>
        <v>8.9999999999999733E-2</v>
      </c>
      <c r="CL279" s="64">
        <f>SUBTOTAL(9,CL7:CL277)</f>
        <v>0.37000000000000022</v>
      </c>
    </row>
    <row r="280" spans="1:90" x14ac:dyDescent="0.25">
      <c r="U280" s="43">
        <f>SUM(T279:U279)</f>
        <v>-12151163</v>
      </c>
      <c r="W280" s="43">
        <f>SUM(V279:W279)</f>
        <v>-7898257</v>
      </c>
      <c r="AS280" s="91">
        <f>SUM(AR279:AS279)</f>
        <v>-4511500</v>
      </c>
      <c r="AY280"/>
      <c r="AZ280"/>
      <c r="BN280" s="91">
        <f>SUM(BM279:BN279)</f>
        <v>0</v>
      </c>
      <c r="BT280" s="49"/>
      <c r="BZ280" s="43">
        <f>BW279+BX279+BY279+BZ279</f>
        <v>8296777</v>
      </c>
      <c r="CA280" s="43">
        <f>CA279</f>
        <v>333063</v>
      </c>
      <c r="CD280" s="43">
        <f>CC279+CD279</f>
        <v>8489873</v>
      </c>
      <c r="CE280" s="43">
        <f>CE279</f>
        <v>0</v>
      </c>
      <c r="CG280" s="91">
        <f>SUM(CF279:CG279)</f>
        <v>-632317</v>
      </c>
    </row>
    <row r="281" spans="1:90" x14ac:dyDescent="0.25">
      <c r="W281" s="43">
        <f>(-K279+W280)</f>
        <v>-12907467</v>
      </c>
      <c r="AY281"/>
      <c r="AZ281"/>
      <c r="CD281" s="43">
        <f>BZ280+CD280</f>
        <v>16786650</v>
      </c>
      <c r="CE281" s="43">
        <f>CA280+CE280</f>
        <v>333063</v>
      </c>
    </row>
    <row r="282" spans="1:90" x14ac:dyDescent="0.25">
      <c r="CE282" s="43">
        <f>SUM(CD281:CE281)</f>
        <v>17119713</v>
      </c>
    </row>
  </sheetData>
  <protectedRanges>
    <protectedRange sqref="CC15:CE16" name="Oblast2"/>
    <protectedRange algorithmName="SHA-512" hashValue="aenN7nRyiIy4/twkesIUDZG44pKiaJ9GzcAxYC+RhIKbgXSfJ5lFxDAKYBdrlG0O7GD7QrAu3SfuqHfK+1/FgA==" saltValue="g+iNlVeuwJlr4ST4gXPEzg==" spinCount="100000" sqref="BX15:CA16" name="Oblast1"/>
    <protectedRange sqref="CC24:CE25" name="Oblast2_1"/>
    <protectedRange algorithmName="SHA-512" hashValue="aenN7nRyiIy4/twkesIUDZG44pKiaJ9GzcAxYC+RhIKbgXSfJ5lFxDAKYBdrlG0O7GD7QrAu3SfuqHfK+1/FgA==" saltValue="g+iNlVeuwJlr4ST4gXPEzg==" spinCount="100000" sqref="BX24:CA25" name="Oblast1_1"/>
    <protectedRange sqref="CC35:CE36" name="Oblast2_2"/>
    <protectedRange algorithmName="SHA-512" hashValue="aenN7nRyiIy4/twkesIUDZG44pKiaJ9GzcAxYC+RhIKbgXSfJ5lFxDAKYBdrlG0O7GD7QrAu3SfuqHfK+1/FgA==" saltValue="g+iNlVeuwJlr4ST4gXPEzg==" spinCount="100000" sqref="BX35:CA36" name="Oblast1_2"/>
    <protectedRange sqref="CC38:CE40" name="Oblast2_3"/>
    <protectedRange algorithmName="SHA-512" hashValue="aenN7nRyiIy4/twkesIUDZG44pKiaJ9GzcAxYC+RhIKbgXSfJ5lFxDAKYBdrlG0O7GD7QrAu3SfuqHfK+1/FgA==" saltValue="g+iNlVeuwJlr4ST4gXPEzg==" spinCount="100000" sqref="BX38:CA40" name="Oblast1_3"/>
    <protectedRange sqref="CC52:CE53" name="Oblast2_4"/>
    <protectedRange algorithmName="SHA-512" hashValue="aenN7nRyiIy4/twkesIUDZG44pKiaJ9GzcAxYC+RhIKbgXSfJ5lFxDAKYBdrlG0O7GD7QrAu3SfuqHfK+1/FgA==" saltValue="g+iNlVeuwJlr4ST4gXPEzg==" spinCount="100000" sqref="BX52:CA53" name="Oblast1_4"/>
    <protectedRange sqref="CC63:CE65" name="Oblast2_5"/>
    <protectedRange algorithmName="SHA-512" hashValue="aenN7nRyiIy4/twkesIUDZG44pKiaJ9GzcAxYC+RhIKbgXSfJ5lFxDAKYBdrlG0O7GD7QrAu3SfuqHfK+1/FgA==" saltValue="g+iNlVeuwJlr4ST4gXPEzg==" spinCount="100000" sqref="BX63:CA65" name="Oblast1_5"/>
    <protectedRange algorithmName="SHA-512" hashValue="aenN7nRyiIy4/twkesIUDZG44pKiaJ9GzcAxYC+RhIKbgXSfJ5lFxDAKYBdrlG0O7GD7QrAu3SfuqHfK+1/FgA==" saltValue="g+iNlVeuwJlr4ST4gXPEzg==" spinCount="100000" sqref="BX75:CA78" name="Oblast1_2_1"/>
    <protectedRange sqref="CC75:CE78" name="Oblast2_2_1"/>
    <protectedRange sqref="CC80:CE82" name="Oblast2_6"/>
    <protectedRange algorithmName="SHA-512" hashValue="aenN7nRyiIy4/twkesIUDZG44pKiaJ9GzcAxYC+RhIKbgXSfJ5lFxDAKYBdrlG0O7GD7QrAu3SfuqHfK+1/FgA==" saltValue="g+iNlVeuwJlr4ST4gXPEzg==" spinCount="100000" sqref="BX80:CA82" name="Oblast1_6"/>
    <protectedRange sqref="CC84:CE87" name="Oblast2_7"/>
    <protectedRange algorithmName="SHA-512" hashValue="aenN7nRyiIy4/twkesIUDZG44pKiaJ9GzcAxYC+RhIKbgXSfJ5lFxDAKYBdrlG0O7GD7QrAu3SfuqHfK+1/FgA==" saltValue="g+iNlVeuwJlr4ST4gXPEzg==" spinCount="100000" sqref="BX84:CA87" name="Oblast1_5_1"/>
    <protectedRange sqref="CC89:CE92" name="Oblast2_8"/>
    <protectedRange algorithmName="SHA-512" hashValue="aenN7nRyiIy4/twkesIUDZG44pKiaJ9GzcAxYC+RhIKbgXSfJ5lFxDAKYBdrlG0O7GD7QrAu3SfuqHfK+1/FgA==" saltValue="g+iNlVeuwJlr4ST4gXPEzg==" spinCount="100000" sqref="BX89:CA92" name="Oblast1_7"/>
    <protectedRange sqref="CC103:CE106" name="Oblast2_9"/>
    <protectedRange algorithmName="SHA-512" hashValue="aenN7nRyiIy4/twkesIUDZG44pKiaJ9GzcAxYC+RhIKbgXSfJ5lFxDAKYBdrlG0O7GD7QrAu3SfuqHfK+1/FgA==" saltValue="g+iNlVeuwJlr4ST4gXPEzg==" spinCount="100000" sqref="BX103:CA106" name="Oblast1_8"/>
    <protectedRange sqref="CC113:CE116" name="Oblast2_10"/>
    <protectedRange algorithmName="SHA-512" hashValue="aenN7nRyiIy4/twkesIUDZG44pKiaJ9GzcAxYC+RhIKbgXSfJ5lFxDAKYBdrlG0O7GD7QrAu3SfuqHfK+1/FgA==" saltValue="g+iNlVeuwJlr4ST4gXPEzg==" spinCount="100000" sqref="BX113:CA116" name="Oblast1_9"/>
    <protectedRange algorithmName="SHA-512" hashValue="aenN7nRyiIy4/twkesIUDZG44pKiaJ9GzcAxYC+RhIKbgXSfJ5lFxDAKYBdrlG0O7GD7QrAu3SfuqHfK+1/FgA==" saltValue="g+iNlVeuwJlr4ST4gXPEzg==" spinCount="100000" sqref="BX118:CA121" name="Oblast1_1_1"/>
    <protectedRange sqref="CC118:CE121" name="Oblast2_1_1"/>
    <protectedRange sqref="CC123:CE126" name="Oblast2_11"/>
    <protectedRange algorithmName="SHA-512" hashValue="aenN7nRyiIy4/twkesIUDZG44pKiaJ9GzcAxYC+RhIKbgXSfJ5lFxDAKYBdrlG0O7GD7QrAu3SfuqHfK+1/FgA==" saltValue="g+iNlVeuwJlr4ST4gXPEzg==" spinCount="100000" sqref="BX123:CA126" name="Oblast1_10"/>
    <protectedRange sqref="CC128:CE129" name="Oblast2_6_1"/>
    <protectedRange algorithmName="SHA-512" hashValue="aenN7nRyiIy4/twkesIUDZG44pKiaJ9GzcAxYC+RhIKbgXSfJ5lFxDAKYBdrlG0O7GD7QrAu3SfuqHfK+1/FgA==" saltValue="g+iNlVeuwJlr4ST4gXPEzg==" spinCount="100000" sqref="BX128:CA129" name="Oblast1_7_1"/>
    <protectedRange sqref="CC134:CE136" name="Oblast2_12"/>
    <protectedRange algorithmName="SHA-512" hashValue="aenN7nRyiIy4/twkesIUDZG44pKiaJ9GzcAxYC+RhIKbgXSfJ5lFxDAKYBdrlG0O7GD7QrAu3SfuqHfK+1/FgA==" saltValue="g+iNlVeuwJlr4ST4gXPEzg==" spinCount="100000" sqref="BX134:CA136" name="Oblast1_11"/>
    <protectedRange sqref="CC138:CE139" name="Oblast2_13"/>
    <protectedRange algorithmName="SHA-512" hashValue="aenN7nRyiIy4/twkesIUDZG44pKiaJ9GzcAxYC+RhIKbgXSfJ5lFxDAKYBdrlG0O7GD7QrAu3SfuqHfK+1/FgA==" saltValue="g+iNlVeuwJlr4ST4gXPEzg==" spinCount="100000" sqref="BX138:CA139" name="Oblast1_12"/>
    <protectedRange sqref="CC141:CE145" name="Oblast2_14"/>
    <protectedRange algorithmName="SHA-512" hashValue="aenN7nRyiIy4/twkesIUDZG44pKiaJ9GzcAxYC+RhIKbgXSfJ5lFxDAKYBdrlG0O7GD7QrAu3SfuqHfK+1/FgA==" saltValue="g+iNlVeuwJlr4ST4gXPEzg==" spinCount="100000" sqref="BX141:CA145" name="Oblast1_13"/>
    <protectedRange algorithmName="SHA-512" hashValue="aenN7nRyiIy4/twkesIUDZG44pKiaJ9GzcAxYC+RhIKbgXSfJ5lFxDAKYBdrlG0O7GD7QrAu3SfuqHfK+1/FgA==" saltValue="g+iNlVeuwJlr4ST4gXPEzg==" spinCount="100000" sqref="BX147:CA151" name="Oblast1_4_1"/>
    <protectedRange sqref="CC147:CE151" name="Oblast2_4_1"/>
    <protectedRange sqref="CC166:CE175" name="Oblast2_7_1"/>
    <protectedRange algorithmName="SHA-512" hashValue="aenN7nRyiIy4/twkesIUDZG44pKiaJ9GzcAxYC+RhIKbgXSfJ5lFxDAKYBdrlG0O7GD7QrAu3SfuqHfK+1/FgA==" saltValue="g+iNlVeuwJlr4ST4gXPEzg==" spinCount="100000" sqref="BX166:CA175" name="Oblast1_8_1"/>
    <protectedRange sqref="CC235:CE237" name="Oblast2_15"/>
    <protectedRange algorithmName="SHA-512" hashValue="aenN7nRyiIy4/twkesIUDZG44pKiaJ9GzcAxYC+RhIKbgXSfJ5lFxDAKYBdrlG0O7GD7QrAu3SfuqHfK+1/FgA==" saltValue="g+iNlVeuwJlr4ST4gXPEzg==" spinCount="100000" sqref="BX235:CA237" name="Oblast1_14"/>
    <protectedRange algorithmName="SHA-512" hashValue="aenN7nRyiIy4/twkesIUDZG44pKiaJ9GzcAxYC+RhIKbgXSfJ5lFxDAKYBdrlG0O7GD7QrAu3SfuqHfK+1/FgA==" saltValue="g+iNlVeuwJlr4ST4gXPEzg==" spinCount="100000" sqref="BX247:CA249" name="Oblast1_3_1"/>
    <protectedRange sqref="CC247:CE249" name="Oblast2_3_1"/>
    <protectedRange sqref="CC255:CE256" name="Oblast2_5_1"/>
    <protectedRange algorithmName="SHA-512" hashValue="aenN7nRyiIy4/twkesIUDZG44pKiaJ9GzcAxYC+RhIKbgXSfJ5lFxDAKYBdrlG0O7GD7QrAu3SfuqHfK+1/FgA==" saltValue="g+iNlVeuwJlr4ST4gXPEzg==" spinCount="100000" sqref="BX255:CA256" name="Oblast1_6_1"/>
    <protectedRange sqref="CC258:CE260" name="Oblast2_8_1"/>
    <protectedRange algorithmName="SHA-512" hashValue="aenN7nRyiIy4/twkesIUDZG44pKiaJ9GzcAxYC+RhIKbgXSfJ5lFxDAKYBdrlG0O7GD7QrAu3SfuqHfK+1/FgA==" saltValue="g+iNlVeuwJlr4ST4gXPEzg==" spinCount="100000" sqref="BX258:CA260" name="Oblast1_9_1"/>
    <protectedRange sqref="CC275:CE277" name="Oblast2_16"/>
    <protectedRange algorithmName="SHA-512" hashValue="aenN7nRyiIy4/twkesIUDZG44pKiaJ9GzcAxYC+RhIKbgXSfJ5lFxDAKYBdrlG0O7GD7QrAu3SfuqHfK+1/FgA==" saltValue="g+iNlVeuwJlr4ST4gXPEzg==" spinCount="100000" sqref="BX275:CA277" name="Oblast1_15"/>
  </protectedRanges>
  <autoFilter ref="A6:CL281" xr:uid="{29577CB2-153B-4B86-8427-0C061FCE4A92}"/>
  <mergeCells count="81">
    <mergeCell ref="CG4:CG5"/>
    <mergeCell ref="CH4:CI4"/>
    <mergeCell ref="CJ4:CL4"/>
    <mergeCell ref="BT2:CL2"/>
    <mergeCell ref="BT3:BT5"/>
    <mergeCell ref="BU3:BU5"/>
    <mergeCell ref="BV3:BY3"/>
    <mergeCell ref="BZ3:BZ5"/>
    <mergeCell ref="CA3:CA5"/>
    <mergeCell ref="CB3:CB5"/>
    <mergeCell ref="CC3:CD3"/>
    <mergeCell ref="CE3:CE5"/>
    <mergeCell ref="CF3:CG3"/>
    <mergeCell ref="CH3:CL3"/>
    <mergeCell ref="BV4:BW4"/>
    <mergeCell ref="BX4:BY4"/>
    <mergeCell ref="CC4:CC5"/>
    <mergeCell ref="AJ4:AK4"/>
    <mergeCell ref="CD4:CD5"/>
    <mergeCell ref="CF4:CF5"/>
    <mergeCell ref="AT4:AU4"/>
    <mergeCell ref="AV4:AX4"/>
    <mergeCell ref="BJ4:BJ5"/>
    <mergeCell ref="BK4:BK5"/>
    <mergeCell ref="BM4:BM5"/>
    <mergeCell ref="BN4:BN5"/>
    <mergeCell ref="BO4:BP4"/>
    <mergeCell ref="BQ4:BS4"/>
    <mergeCell ref="BE4:BF4"/>
    <mergeCell ref="AF2:AX2"/>
    <mergeCell ref="AP4:AP5"/>
    <mergeCell ref="AR4:AR5"/>
    <mergeCell ref="AS4:AS5"/>
    <mergeCell ref="AF3:AF5"/>
    <mergeCell ref="AG3:AG5"/>
    <mergeCell ref="AH3:AK3"/>
    <mergeCell ref="AL3:AL5"/>
    <mergeCell ref="AM3:AM5"/>
    <mergeCell ref="AN3:AN5"/>
    <mergeCell ref="AO3:AP3"/>
    <mergeCell ref="AQ3:AQ5"/>
    <mergeCell ref="AR3:AS3"/>
    <mergeCell ref="AT3:AX3"/>
    <mergeCell ref="AO4:AO5"/>
    <mergeCell ref="AH4:AI4"/>
    <mergeCell ref="V3:W3"/>
    <mergeCell ref="AC3:AE3"/>
    <mergeCell ref="Q4:Q5"/>
    <mergeCell ref="R4:R5"/>
    <mergeCell ref="AC4:AE4"/>
    <mergeCell ref="Z4:AB4"/>
    <mergeCell ref="X3:AB3"/>
    <mergeCell ref="X4:Y4"/>
    <mergeCell ref="H3:H5"/>
    <mergeCell ref="I3:I5"/>
    <mergeCell ref="J3:M3"/>
    <mergeCell ref="N3:N5"/>
    <mergeCell ref="O3:O5"/>
    <mergeCell ref="P3:P5"/>
    <mergeCell ref="J4:K4"/>
    <mergeCell ref="Q3:R3"/>
    <mergeCell ref="S3:S5"/>
    <mergeCell ref="T3:U3"/>
    <mergeCell ref="T4:T5"/>
    <mergeCell ref="U4:U5"/>
    <mergeCell ref="H2:AE2"/>
    <mergeCell ref="V4:V5"/>
    <mergeCell ref="W4:W5"/>
    <mergeCell ref="L4:M4"/>
    <mergeCell ref="BA2:BS2"/>
    <mergeCell ref="BA3:BA5"/>
    <mergeCell ref="BB3:BB5"/>
    <mergeCell ref="BC3:BF3"/>
    <mergeCell ref="BG3:BG5"/>
    <mergeCell ref="BH3:BH5"/>
    <mergeCell ref="BI3:BI5"/>
    <mergeCell ref="BJ3:BK3"/>
    <mergeCell ref="BL3:BL5"/>
    <mergeCell ref="BM3:BN3"/>
    <mergeCell ref="BO3:BS3"/>
    <mergeCell ref="BC4:BD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F04A-C80D-4EC8-9DFE-BE524521EF2A}">
  <sheetPr>
    <pageSetUpPr fitToPage="1"/>
  </sheetPr>
  <dimension ref="A1:O19"/>
  <sheetViews>
    <sheetView zoomScaleNormal="100" workbookViewId="0">
      <selection activeCell="P15" sqref="P15"/>
    </sheetView>
  </sheetViews>
  <sheetFormatPr defaultRowHeight="20.100000000000001" customHeight="1" x14ac:dyDescent="0.2"/>
  <cols>
    <col min="1" max="1" width="3.28515625" style="80" customWidth="1"/>
    <col min="2" max="9" width="9.140625" style="80"/>
    <col min="10" max="10" width="11" style="80" customWidth="1"/>
    <col min="11" max="16" width="9.140625" style="80"/>
    <col min="17" max="17" width="18.140625" style="80" customWidth="1"/>
    <col min="18" max="16384" width="9.140625" style="80"/>
  </cols>
  <sheetData>
    <row r="1" spans="1:2" ht="12.75" x14ac:dyDescent="0.2"/>
    <row r="2" spans="1:2" ht="12.75" x14ac:dyDescent="0.2">
      <c r="A2" s="81" t="s">
        <v>263</v>
      </c>
    </row>
    <row r="3" spans="1:2" ht="12.75" x14ac:dyDescent="0.2"/>
    <row r="4" spans="1:2" ht="12.75" x14ac:dyDescent="0.2">
      <c r="A4" s="82" t="s">
        <v>236</v>
      </c>
    </row>
    <row r="5" spans="1:2" ht="12.75" x14ac:dyDescent="0.2"/>
    <row r="6" spans="1:2" ht="12.75" x14ac:dyDescent="0.2">
      <c r="A6" s="80" t="s">
        <v>273</v>
      </c>
    </row>
    <row r="7" spans="1:2" ht="12.75" x14ac:dyDescent="0.2">
      <c r="A7" s="80" t="s">
        <v>274</v>
      </c>
    </row>
    <row r="8" spans="1:2" ht="12.75" x14ac:dyDescent="0.2"/>
    <row r="9" spans="1:2" ht="12.75" x14ac:dyDescent="0.2">
      <c r="A9" s="80" t="s">
        <v>237</v>
      </c>
    </row>
    <row r="10" spans="1:2" ht="12.75" x14ac:dyDescent="0.2">
      <c r="A10" s="80" t="s">
        <v>238</v>
      </c>
      <c r="B10" s="80" t="s">
        <v>249</v>
      </c>
    </row>
    <row r="11" spans="1:2" ht="12.75" x14ac:dyDescent="0.2">
      <c r="A11" s="80" t="s">
        <v>246</v>
      </c>
      <c r="B11" s="80" t="s">
        <v>247</v>
      </c>
    </row>
    <row r="12" spans="1:2" ht="12.75" x14ac:dyDescent="0.2">
      <c r="A12" s="80" t="s">
        <v>248</v>
      </c>
      <c r="B12" s="80" t="s">
        <v>264</v>
      </c>
    </row>
    <row r="13" spans="1:2" ht="12.75" x14ac:dyDescent="0.2">
      <c r="A13" s="80" t="s">
        <v>250</v>
      </c>
      <c r="B13" s="80" t="s">
        <v>265</v>
      </c>
    </row>
    <row r="14" spans="1:2" ht="12.75" x14ac:dyDescent="0.2">
      <c r="A14" s="80" t="s">
        <v>266</v>
      </c>
      <c r="B14" s="80" t="s">
        <v>267</v>
      </c>
    </row>
    <row r="15" spans="1:2" ht="12.75" x14ac:dyDescent="0.2">
      <c r="A15" s="80" t="s">
        <v>268</v>
      </c>
      <c r="B15" s="80" t="s">
        <v>269</v>
      </c>
    </row>
    <row r="16" spans="1:2" ht="12.75" x14ac:dyDescent="0.2">
      <c r="A16" s="80" t="s">
        <v>270</v>
      </c>
      <c r="B16" s="80" t="s">
        <v>271</v>
      </c>
    </row>
    <row r="17" spans="2:15" ht="12.75" x14ac:dyDescent="0.2"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spans="2:15" ht="12.75" x14ac:dyDescent="0.2">
      <c r="B18" s="80" t="s">
        <v>272</v>
      </c>
    </row>
    <row r="19" spans="2:15" ht="12.75" x14ac:dyDescent="0.2">
      <c r="B19" s="80" t="s">
        <v>239</v>
      </c>
      <c r="C19" s="84"/>
      <c r="D19" s="84"/>
      <c r="E19" s="84"/>
      <c r="F19" s="84"/>
      <c r="G19" s="84"/>
    </row>
  </sheetData>
  <pageMargins left="0.70866141732283472" right="0.70866141732283472" top="0.78740157480314965" bottom="0.78740157480314965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ÚPRAVA</vt:lpstr>
      <vt:lpstr>OON</vt:lpstr>
      <vt:lpstr>komentář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Cahová Lenka</dc:creator>
  <cp:lastModifiedBy>Löfflerová Kamila</cp:lastModifiedBy>
  <cp:lastPrinted>2023-09-13T11:06:22Z</cp:lastPrinted>
  <dcterms:created xsi:type="dcterms:W3CDTF">2020-01-09T09:10:10Z</dcterms:created>
  <dcterms:modified xsi:type="dcterms:W3CDTF">2023-09-14T05:57:59Z</dcterms:modified>
</cp:coreProperties>
</file>